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8" windowWidth="15120" windowHeight="7236" activeTab="1"/>
  </bookViews>
  <sheets>
    <sheet name="Входные данные" sheetId="1" r:id="rId1"/>
    <sheet name="форма 2П_сопоставимые" sheetId="2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2П_сопоставимые'!$A$1:$H$158</definedName>
  </definedNames>
  <calcPr fullCalcOnLoad="1"/>
</workbook>
</file>

<file path=xl/sharedStrings.xml><?xml version="1.0" encoding="utf-8"?>
<sst xmlns="http://schemas.openxmlformats.org/spreadsheetml/2006/main" count="497" uniqueCount="265">
  <si>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</si>
  <si>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</si>
  <si>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</si>
  <si>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</si>
  <si>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</si>
  <si>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</si>
  <si>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</si>
  <si>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</si>
  <si>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</si>
  <si>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</si>
  <si>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</si>
  <si>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</si>
  <si>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</si>
  <si>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</si>
  <si>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</si>
  <si>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</si>
  <si>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</si>
  <si>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</si>
  <si>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</si>
  <si>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</si>
  <si>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</si>
  <si>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</si>
  <si>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</si>
  <si>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</si>
  <si>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</si>
  <si>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</si>
  <si>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</si>
  <si>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</si>
  <si>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</si>
  <si>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</si>
  <si>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</si>
  <si>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</si>
  <si>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</si>
  <si>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</si>
  <si>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</si>
  <si>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</si>
  <si>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</si>
  <si>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</si>
  <si>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</si>
  <si>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</si>
  <si>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</si>
  <si>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</si>
  <si>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</si>
  <si>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</si>
  <si>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</si>
  <si>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</si>
  <si>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</si>
  <si>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</si>
  <si>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</si>
  <si>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</si>
  <si>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</si>
  <si>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</si>
  <si>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</si>
  <si>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</si>
  <si>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</si>
  <si>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</si>
  <si>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</si>
  <si>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</si>
  <si>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</si>
  <si>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</si>
  <si>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</si>
  <si>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</si>
  <si>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</si>
  <si>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</si>
  <si>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</si>
  <si>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</si>
  <si>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</si>
  <si>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</si>
  <si>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</si>
  <si>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</si>
  <si>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</si>
  <si>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</si>
  <si>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</si>
  <si>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</si>
  <si>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</si>
  <si>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</si>
  <si>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</si>
  <si>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</si>
  <si>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</si>
  <si>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</si>
  <si>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</si>
  <si>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</si>
  <si>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</si>
  <si>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</si>
  <si>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</si>
  <si>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</si>
  <si>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</si>
  <si>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</si>
  <si>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</si>
  <si>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</si>
  <si>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</si>
  <si>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</si>
  <si>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</si>
  <si>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</si>
  <si>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</si>
  <si>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</si>
  <si>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</si>
  <si>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</si>
  <si>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</si>
  <si>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</si>
  <si>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</si>
  <si>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</si>
  <si>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</si>
  <si>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</si>
  <si>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</si>
  <si>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</si>
  <si>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</si>
  <si>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</si>
  <si>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</si>
  <si>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</si>
  <si>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</si>
  <si>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</si>
  <si>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</si>
  <si>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</si>
  <si>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</si>
  <si>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</si>
  <si>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</si>
  <si>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</si>
  <si>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</si>
  <si>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</si>
  <si>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</si>
  <si>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</si>
  <si>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</si>
  <si>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</si>
  <si>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</si>
  <si>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</si>
  <si>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</si>
  <si>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</si>
  <si>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</si>
  <si>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</si>
  <si>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</si>
  <si>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</si>
  <si>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</si>
  <si>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</si>
  <si>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</si>
  <si>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</si>
  <si>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</si>
  <si>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</si>
  <si>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</si>
  <si>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</si>
  <si>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</si>
  <si>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</si>
  <si>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</si>
  <si>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</si>
  <si>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</si>
  <si>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</si>
  <si>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</si>
  <si>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</si>
  <si>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</si>
  <si>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</si>
  <si>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</si>
  <si>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</si>
  <si>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</si>
  <si>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</si>
  <si>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</si>
  <si>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</si>
  <si>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</si>
  <si>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</si>
  <si>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</si>
  <si>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</si>
  <si>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</si>
  <si>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</si>
  <si>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</si>
  <si>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</si>
  <si>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</si>
  <si>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</si>
  <si>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</si>
  <si>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</si>
  <si>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</si>
  <si>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</si>
  <si>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</si>
  <si>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</si>
  <si>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</si>
  <si>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</si>
  <si>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</si>
  <si>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</si>
  <si>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</si>
  <si>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</si>
  <si>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</si>
  <si>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</si>
  <si>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</si>
  <si>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</si>
  <si>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</si>
  <si>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</si>
  <si>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</si>
  <si>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</si>
  <si>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</si>
  <si>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</si>
  <si>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</si>
  <si>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</si>
  <si>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</si>
  <si>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</si>
  <si>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</si>
  <si>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Добыча полезных ископаемых</t>
    </r>
    <r>
      <rPr>
        <sz val="12"/>
        <rFont val="Times New Roman"/>
        <family val="1"/>
      </rPr>
      <t xml:space="preserve">" </t>
    </r>
    <r>
      <rPr>
        <b/>
        <sz val="12"/>
        <rFont val="Times New Roman"/>
        <family val="1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</si>
  <si>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</si>
  <si>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</si>
  <si>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</si>
  <si>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</si>
  <si>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</si>
  <si>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</si>
  <si>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</si>
  <si>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</si>
  <si>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</si>
  <si>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</si>
  <si>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</si>
  <si>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</si>
  <si>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</si>
  <si>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</si>
  <si>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</si>
  <si>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</si>
  <si>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</si>
  <si>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</si>
  <si>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</si>
  <si>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</si>
  <si>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</si>
  <si>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</si>
  <si>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</si>
  <si>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</si>
  <si>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</si>
  <si>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</si>
  <si>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</si>
  <si>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</si>
  <si>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</si>
  <si>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</si>
  <si>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</si>
  <si>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</si>
  <si>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</si>
  <si>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</si>
  <si>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</si>
  <si>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</si>
  <si>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</si>
  <si>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</si>
  <si>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</si>
  <si>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</si>
  <si>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</si>
  <si>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</si>
  <si>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</si>
  <si>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</si>
  <si>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</si>
  <si>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</si>
  <si>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</si>
  <si>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</si>
  <si>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</si>
  <si>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</si>
  <si>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</si>
  <si>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</si>
  <si>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</si>
  <si>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</si>
  <si>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</si>
  <si>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</si>
  <si>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</si>
  <si>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</si>
  <si>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</si>
  <si>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</si>
  <si>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</si>
  <si>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</si>
  <si>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</si>
  <si>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</si>
  <si>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Оборот общественного питания</t>
  </si>
  <si>
    <t>Оценка*</t>
  </si>
  <si>
    <t>Прогноз*</t>
  </si>
  <si>
    <t>* - письмо Минэкономразвития России от 03 июля 2020 г. № Д14и-21057</t>
  </si>
  <si>
    <t>МО Большеколпанское сельское поселение Гатчинского муниципального района Ленинградской области</t>
  </si>
  <si>
    <t>-</t>
  </si>
  <si>
    <t>Основные показатели прогноза социально-экономического развития муниципального образования Большеколпанское сельское поселение Гатчинского муниципального района Ленинградской области на 2021-2023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</si>
</sst>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2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top" wrapText="1"/>
    </xf>
    <xf numFmtId="49" fontId="45" fillId="0" borderId="15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2" xfId="53"/>
    <cellStyle name="Обычный 25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2.140625" style="1" customWidth="1"/>
    <col min="2" max="2" width="64.8515625" style="33" customWidth="1"/>
    <col min="3" max="6" width="11.57421875" style="1" customWidth="1"/>
    <col min="7" max="16384" width="9.140625" style="1" customWidth="1"/>
  </cols>
  <sheetData>
    <row r="2" spans="1:6" ht="38.25" customHeight="1">
      <c r="A2" s="55" t="s">
        <v>191</v>
      </c>
      <c r="B2" s="55"/>
      <c r="C2" s="55"/>
      <c r="D2" s="55"/>
      <c r="E2" s="55"/>
      <c r="F2" s="55"/>
    </row>
    <row r="3" spans="1:6" ht="17.25">
      <c r="A3" s="56" t="s">
        <v>163</v>
      </c>
      <c r="B3" s="56"/>
      <c r="C3" s="56"/>
      <c r="D3" s="56"/>
      <c r="E3" s="56"/>
      <c r="F3" s="56"/>
    </row>
    <row r="4" spans="1:6" ht="15">
      <c r="A4" s="50" t="s">
        <v>261</v>
      </c>
      <c r="B4" s="39"/>
      <c r="C4" s="39"/>
      <c r="D4" s="39"/>
      <c r="E4" s="39"/>
      <c r="F4" s="39"/>
    </row>
    <row r="5" spans="1:6" ht="15">
      <c r="A5" s="57" t="s">
        <v>0</v>
      </c>
      <c r="B5" s="57" t="s">
        <v>164</v>
      </c>
      <c r="C5" s="4" t="s">
        <v>259</v>
      </c>
      <c r="D5" s="58" t="s">
        <v>260</v>
      </c>
      <c r="E5" s="59"/>
      <c r="F5" s="60"/>
    </row>
    <row r="6" spans="1:6" ht="15">
      <c r="A6" s="57"/>
      <c r="B6" s="57"/>
      <c r="C6" s="4">
        <v>2020</v>
      </c>
      <c r="D6" s="5">
        <v>2021</v>
      </c>
      <c r="E6" s="5">
        <v>2022</v>
      </c>
      <c r="F6" s="5">
        <v>2023</v>
      </c>
    </row>
    <row r="7" spans="1:6" ht="15">
      <c r="A7" s="15" t="s">
        <v>15</v>
      </c>
      <c r="B7" s="27" t="s">
        <v>16</v>
      </c>
      <c r="C7" s="40"/>
      <c r="D7" s="40"/>
      <c r="E7" s="40"/>
      <c r="F7" s="40"/>
    </row>
    <row r="8" spans="1:6" ht="15">
      <c r="A8" s="22" t="s">
        <v>153</v>
      </c>
      <c r="B8" s="28" t="s">
        <v>198</v>
      </c>
      <c r="C8" s="41">
        <v>98.27759106059798</v>
      </c>
      <c r="D8" s="41">
        <v>105.51704308835403</v>
      </c>
      <c r="E8" s="41">
        <v>104.1565903651261</v>
      </c>
      <c r="F8" s="41">
        <v>104.45736533847064</v>
      </c>
    </row>
    <row r="9" spans="1:6" ht="15">
      <c r="A9" s="22" t="s">
        <v>45</v>
      </c>
      <c r="B9" s="28" t="s">
        <v>158</v>
      </c>
      <c r="C9" s="41">
        <v>90.99882109474271</v>
      </c>
      <c r="D9" s="41">
        <v>109.14916650597317</v>
      </c>
      <c r="E9" s="41">
        <v>104.17311033371949</v>
      </c>
      <c r="F9" s="41">
        <v>104.23862646095556</v>
      </c>
    </row>
    <row r="10" spans="1:6" ht="15">
      <c r="A10" s="42" t="s">
        <v>46</v>
      </c>
      <c r="B10" s="28" t="s">
        <v>165</v>
      </c>
      <c r="C10" s="41">
        <v>100.08945021939569</v>
      </c>
      <c r="D10" s="41">
        <v>104.36984334331083</v>
      </c>
      <c r="E10" s="41">
        <v>104.16208572141976</v>
      </c>
      <c r="F10" s="41">
        <v>104.62860874561552</v>
      </c>
    </row>
    <row r="11" spans="1:6" ht="15">
      <c r="A11" s="10"/>
      <c r="B11" s="28" t="s">
        <v>8</v>
      </c>
      <c r="C11" s="41"/>
      <c r="D11" s="41"/>
      <c r="E11" s="41"/>
      <c r="F11" s="41"/>
    </row>
    <row r="12" spans="1:6" ht="15">
      <c r="A12" s="10" t="s">
        <v>199</v>
      </c>
      <c r="B12" s="23" t="s">
        <v>119</v>
      </c>
      <c r="C12" s="41">
        <v>102.43957027614661</v>
      </c>
      <c r="D12" s="41">
        <v>103.63409420183834</v>
      </c>
      <c r="E12" s="41">
        <v>103.65732581574783</v>
      </c>
      <c r="F12" s="41">
        <v>104.20215700695633</v>
      </c>
    </row>
    <row r="13" spans="1:6" ht="15">
      <c r="A13" s="10" t="s">
        <v>200</v>
      </c>
      <c r="B13" s="23" t="s">
        <v>120</v>
      </c>
      <c r="C13" s="41">
        <v>102.43957027614661</v>
      </c>
      <c r="D13" s="41">
        <v>103.63409420183834</v>
      </c>
      <c r="E13" s="41">
        <v>103.65732581574783</v>
      </c>
      <c r="F13" s="41">
        <v>104.20215700695633</v>
      </c>
    </row>
    <row r="14" spans="1:6" ht="15">
      <c r="A14" s="10" t="s">
        <v>201</v>
      </c>
      <c r="B14" s="23" t="s">
        <v>121</v>
      </c>
      <c r="C14" s="41">
        <v>102.43957027614661</v>
      </c>
      <c r="D14" s="41">
        <v>103.63409420183834</v>
      </c>
      <c r="E14" s="41">
        <v>103.65732581574783</v>
      </c>
      <c r="F14" s="41">
        <v>104.20215700695633</v>
      </c>
    </row>
    <row r="15" spans="1:6" ht="15">
      <c r="A15" s="10" t="s">
        <v>202</v>
      </c>
      <c r="B15" s="23" t="s">
        <v>122</v>
      </c>
      <c r="C15" s="41">
        <v>103.21446302183249</v>
      </c>
      <c r="D15" s="41">
        <v>103.16026232172398</v>
      </c>
      <c r="E15" s="41">
        <v>103.43198437092344</v>
      </c>
      <c r="F15" s="41">
        <v>103.91760677849062</v>
      </c>
    </row>
    <row r="16" spans="1:6" ht="15">
      <c r="A16" s="10" t="s">
        <v>203</v>
      </c>
      <c r="B16" s="23" t="s">
        <v>123</v>
      </c>
      <c r="C16" s="41">
        <v>103.21446302183249</v>
      </c>
      <c r="D16" s="41">
        <v>103.16026232172398</v>
      </c>
      <c r="E16" s="41">
        <v>103.43198437092344</v>
      </c>
      <c r="F16" s="41">
        <v>103.91760677849062</v>
      </c>
    </row>
    <row r="17" spans="1:6" ht="15">
      <c r="A17" s="10" t="s">
        <v>204</v>
      </c>
      <c r="B17" s="23" t="s">
        <v>124</v>
      </c>
      <c r="C17" s="41">
        <v>103.21446302183249</v>
      </c>
      <c r="D17" s="41">
        <v>103.16026232172398</v>
      </c>
      <c r="E17" s="41">
        <v>103.43198437092344</v>
      </c>
      <c r="F17" s="41">
        <v>103.91760677849062</v>
      </c>
    </row>
    <row r="18" spans="1:6" ht="46.5">
      <c r="A18" s="10" t="s">
        <v>205</v>
      </c>
      <c r="B18" s="23" t="s">
        <v>125</v>
      </c>
      <c r="C18" s="41">
        <v>102.41983689021335</v>
      </c>
      <c r="D18" s="41">
        <v>103.34427255626588</v>
      </c>
      <c r="E18" s="41">
        <v>103.85413748431557</v>
      </c>
      <c r="F18" s="41">
        <v>104.01127037055211</v>
      </c>
    </row>
    <row r="19" spans="1:6" ht="15">
      <c r="A19" s="10" t="s">
        <v>206</v>
      </c>
      <c r="B19" s="23" t="s">
        <v>126</v>
      </c>
      <c r="C19" s="41">
        <v>95.35404031728564</v>
      </c>
      <c r="D19" s="41">
        <v>104.20944514843188</v>
      </c>
      <c r="E19" s="41">
        <v>104.41641692137293</v>
      </c>
      <c r="F19" s="41">
        <v>104.60901262382554</v>
      </c>
    </row>
    <row r="20" spans="1:6" ht="30.75">
      <c r="A20" s="10" t="s">
        <v>207</v>
      </c>
      <c r="B20" s="23" t="s">
        <v>127</v>
      </c>
      <c r="C20" s="41">
        <v>102.62245606010556</v>
      </c>
      <c r="D20" s="41">
        <v>101.55933401547594</v>
      </c>
      <c r="E20" s="41">
        <v>101.03475408512882</v>
      </c>
      <c r="F20" s="41">
        <v>101.63451582508529</v>
      </c>
    </row>
    <row r="21" spans="1:6" ht="15">
      <c r="A21" s="10" t="s">
        <v>208</v>
      </c>
      <c r="B21" s="23" t="s">
        <v>128</v>
      </c>
      <c r="C21" s="41">
        <v>88.34472691540623</v>
      </c>
      <c r="D21" s="41">
        <v>110.36525062160479</v>
      </c>
      <c r="E21" s="41">
        <v>104.0525501889203</v>
      </c>
      <c r="F21" s="41">
        <v>104.19873131671808</v>
      </c>
    </row>
    <row r="22" spans="1:6" ht="30.75">
      <c r="A22" s="10" t="s">
        <v>209</v>
      </c>
      <c r="B22" s="23" t="s">
        <v>129</v>
      </c>
      <c r="C22" s="41">
        <v>100.37069969785082</v>
      </c>
      <c r="D22" s="41">
        <v>102.68001993103744</v>
      </c>
      <c r="E22" s="41">
        <v>104.23064142910512</v>
      </c>
      <c r="F22" s="41">
        <v>104.64779473309338</v>
      </c>
    </row>
    <row r="23" spans="1:6" ht="30.75">
      <c r="A23" s="10" t="s">
        <v>210</v>
      </c>
      <c r="B23" s="23" t="s">
        <v>130</v>
      </c>
      <c r="C23" s="41">
        <v>100.37069969785082</v>
      </c>
      <c r="D23" s="41">
        <v>102.68001993103744</v>
      </c>
      <c r="E23" s="41">
        <v>104.23064142910512</v>
      </c>
      <c r="F23" s="41">
        <v>104.64779473309338</v>
      </c>
    </row>
    <row r="24" spans="1:6" ht="30.75">
      <c r="A24" s="10" t="s">
        <v>211</v>
      </c>
      <c r="B24" s="23" t="s">
        <v>131</v>
      </c>
      <c r="C24" s="41">
        <v>100.37069969785082</v>
      </c>
      <c r="D24" s="41">
        <v>102.68001993103744</v>
      </c>
      <c r="E24" s="41">
        <v>104.23064142910512</v>
      </c>
      <c r="F24" s="41">
        <v>104.64779473309338</v>
      </c>
    </row>
    <row r="25" spans="1:6" ht="30.75">
      <c r="A25" s="10" t="s">
        <v>212</v>
      </c>
      <c r="B25" s="23" t="s">
        <v>132</v>
      </c>
      <c r="C25" s="41">
        <v>105.61656156195897</v>
      </c>
      <c r="D25" s="41">
        <v>104.0545462666516</v>
      </c>
      <c r="E25" s="41">
        <v>104.50516003474006</v>
      </c>
      <c r="F25" s="41">
        <v>104.10220563560503</v>
      </c>
    </row>
    <row r="26" spans="1:6" ht="15">
      <c r="A26" s="10" t="s">
        <v>213</v>
      </c>
      <c r="B26" s="23" t="s">
        <v>133</v>
      </c>
      <c r="C26" s="41">
        <v>103.30987848894635</v>
      </c>
      <c r="D26" s="41">
        <v>102.55502777436085</v>
      </c>
      <c r="E26" s="41">
        <v>104.28498141140629</v>
      </c>
      <c r="F26" s="41">
        <v>105.2694800980511</v>
      </c>
    </row>
    <row r="27" spans="1:6" ht="30.75">
      <c r="A27" s="10" t="s">
        <v>214</v>
      </c>
      <c r="B27" s="23" t="s">
        <v>135</v>
      </c>
      <c r="C27" s="41">
        <v>96.41572444017724</v>
      </c>
      <c r="D27" s="41">
        <v>94.9450195039834</v>
      </c>
      <c r="E27" s="41">
        <v>106.0838901315728</v>
      </c>
      <c r="F27" s="41">
        <v>106.37603418317462</v>
      </c>
    </row>
    <row r="28" spans="1:6" ht="30.75">
      <c r="A28" s="10" t="s">
        <v>215</v>
      </c>
      <c r="B28" s="23" t="s">
        <v>138</v>
      </c>
      <c r="C28" s="41">
        <v>105.05838073483622</v>
      </c>
      <c r="D28" s="41">
        <v>104.62302331331792</v>
      </c>
      <c r="E28" s="41">
        <v>104.55933172217344</v>
      </c>
      <c r="F28" s="41">
        <v>104.44338433726483</v>
      </c>
    </row>
    <row r="29" spans="1:6" ht="15">
      <c r="A29" s="10" t="s">
        <v>216</v>
      </c>
      <c r="B29" s="23" t="s">
        <v>140</v>
      </c>
      <c r="C29" s="41">
        <v>105.05838073483622</v>
      </c>
      <c r="D29" s="41">
        <v>104.62302331331792</v>
      </c>
      <c r="E29" s="41">
        <v>104.55933172217344</v>
      </c>
      <c r="F29" s="41">
        <v>104.44338433726483</v>
      </c>
    </row>
    <row r="30" spans="1:6" ht="30.75">
      <c r="A30" s="10" t="s">
        <v>217</v>
      </c>
      <c r="B30" s="23" t="s">
        <v>142</v>
      </c>
      <c r="C30" s="41">
        <v>105.05838073483622</v>
      </c>
      <c r="D30" s="41">
        <v>104.62302331331792</v>
      </c>
      <c r="E30" s="41">
        <v>104.55933172217344</v>
      </c>
      <c r="F30" s="41">
        <v>104.44338433726483</v>
      </c>
    </row>
    <row r="31" spans="1:6" ht="30.75">
      <c r="A31" s="10" t="s">
        <v>218</v>
      </c>
      <c r="B31" s="23" t="s">
        <v>144</v>
      </c>
      <c r="C31" s="41">
        <v>105.05838073483622</v>
      </c>
      <c r="D31" s="41">
        <v>104.62302331331792</v>
      </c>
      <c r="E31" s="41">
        <v>104.55933172217344</v>
      </c>
      <c r="F31" s="41">
        <v>104.44338433726483</v>
      </c>
    </row>
    <row r="32" spans="1:6" ht="30.75">
      <c r="A32" s="10" t="s">
        <v>219</v>
      </c>
      <c r="B32" s="23" t="s">
        <v>146</v>
      </c>
      <c r="C32" s="41">
        <v>105.05838073483622</v>
      </c>
      <c r="D32" s="41">
        <v>104.62302331331792</v>
      </c>
      <c r="E32" s="41">
        <v>104.55933172217344</v>
      </c>
      <c r="F32" s="41">
        <v>104.44338433726483</v>
      </c>
    </row>
    <row r="33" spans="1:6" ht="15">
      <c r="A33" s="10" t="s">
        <v>220</v>
      </c>
      <c r="B33" s="23" t="s">
        <v>148</v>
      </c>
      <c r="C33" s="41">
        <v>102.62245606010556</v>
      </c>
      <c r="D33" s="41">
        <v>101.55933401547594</v>
      </c>
      <c r="E33" s="41">
        <v>101.03475408512882</v>
      </c>
      <c r="F33" s="41">
        <v>101.63451582508529</v>
      </c>
    </row>
    <row r="34" spans="1:6" ht="15">
      <c r="A34" s="10" t="s">
        <v>221</v>
      </c>
      <c r="B34" s="23" t="s">
        <v>150</v>
      </c>
      <c r="C34" s="41">
        <v>102.62245606010556</v>
      </c>
      <c r="D34" s="41">
        <v>101.55933401547594</v>
      </c>
      <c r="E34" s="41">
        <v>101.03475408512882</v>
      </c>
      <c r="F34" s="41">
        <v>101.63451582508529</v>
      </c>
    </row>
    <row r="35" spans="1:6" ht="15">
      <c r="A35" s="10" t="s">
        <v>222</v>
      </c>
      <c r="B35" s="23" t="s">
        <v>152</v>
      </c>
      <c r="C35" s="41">
        <v>105.05838073483622</v>
      </c>
      <c r="D35" s="41">
        <v>104.62302331331792</v>
      </c>
      <c r="E35" s="41">
        <v>104.55933172217344</v>
      </c>
      <c r="F35" s="41">
        <v>104.44338433726483</v>
      </c>
    </row>
    <row r="36" spans="1:6" ht="30.75">
      <c r="A36" s="10" t="s">
        <v>47</v>
      </c>
      <c r="B36" s="28" t="s">
        <v>166</v>
      </c>
      <c r="C36" s="41">
        <v>104.0193884209103</v>
      </c>
      <c r="D36" s="41">
        <v>104.01960227789648</v>
      </c>
      <c r="E36" s="41">
        <v>103.98358136059353</v>
      </c>
      <c r="F36" s="41">
        <v>104.00795560955709</v>
      </c>
    </row>
    <row r="37" spans="1:6" ht="46.5">
      <c r="A37" s="10" t="s">
        <v>48</v>
      </c>
      <c r="B37" s="28" t="s">
        <v>167</v>
      </c>
      <c r="C37" s="41">
        <v>104.99031882377976</v>
      </c>
      <c r="D37" s="41">
        <v>103.96460578109013</v>
      </c>
      <c r="E37" s="41">
        <v>103.95066549829201</v>
      </c>
      <c r="F37" s="41">
        <v>103.96622201785833</v>
      </c>
    </row>
    <row r="38" spans="1:6" ht="15">
      <c r="A38" s="11" t="s">
        <v>21</v>
      </c>
      <c r="B38" s="25" t="s">
        <v>22</v>
      </c>
      <c r="C38" s="41"/>
      <c r="D38" s="41"/>
      <c r="E38" s="41"/>
      <c r="F38" s="41"/>
    </row>
    <row r="39" spans="1:6" ht="15">
      <c r="A39" s="10" t="s">
        <v>153</v>
      </c>
      <c r="B39" s="12" t="s">
        <v>22</v>
      </c>
      <c r="C39" s="41">
        <v>103.8008</v>
      </c>
      <c r="D39" s="41">
        <v>103.7631</v>
      </c>
      <c r="E39" s="41">
        <v>103.7689</v>
      </c>
      <c r="F39" s="41">
        <v>104.3165</v>
      </c>
    </row>
    <row r="40" spans="1:6" ht="15">
      <c r="A40" s="10" t="s">
        <v>44</v>
      </c>
      <c r="B40" s="12" t="s">
        <v>174</v>
      </c>
      <c r="C40" s="41">
        <v>103.94531007478282</v>
      </c>
      <c r="D40" s="41">
        <v>103.80370247314812</v>
      </c>
      <c r="E40" s="41">
        <v>103.87224543954996</v>
      </c>
      <c r="F40" s="41">
        <v>104.3414614936279</v>
      </c>
    </row>
    <row r="41" spans="1:6" ht="15">
      <c r="A41" s="10" t="s">
        <v>45</v>
      </c>
      <c r="B41" s="12" t="s">
        <v>175</v>
      </c>
      <c r="C41" s="41">
        <v>103.465451691639</v>
      </c>
      <c r="D41" s="41">
        <v>103.56101825074046</v>
      </c>
      <c r="E41" s="41">
        <v>103.63658136513946</v>
      </c>
      <c r="F41" s="41">
        <v>104.04253925922895</v>
      </c>
    </row>
    <row r="42" spans="1:6" ht="15">
      <c r="A42" s="11" t="s">
        <v>24</v>
      </c>
      <c r="B42" s="25" t="s">
        <v>25</v>
      </c>
      <c r="C42" s="41"/>
      <c r="D42" s="41"/>
      <c r="E42" s="41"/>
      <c r="F42" s="41"/>
    </row>
    <row r="43" spans="1:6" ht="15">
      <c r="A43" s="10" t="s">
        <v>153</v>
      </c>
      <c r="B43" s="26" t="s">
        <v>173</v>
      </c>
      <c r="C43" s="41"/>
      <c r="D43" s="41"/>
      <c r="E43" s="41"/>
      <c r="F43" s="41"/>
    </row>
    <row r="44" spans="1:6" ht="15">
      <c r="A44" s="10" t="s">
        <v>76</v>
      </c>
      <c r="B44" s="12" t="s">
        <v>171</v>
      </c>
      <c r="C44" s="41">
        <v>103.173</v>
      </c>
      <c r="D44" s="41">
        <v>103.562</v>
      </c>
      <c r="E44" s="41">
        <v>103.833</v>
      </c>
      <c r="F44" s="41">
        <v>103.876</v>
      </c>
    </row>
    <row r="45" spans="1:6" ht="30.75">
      <c r="A45" s="10" t="s">
        <v>77</v>
      </c>
      <c r="B45" s="12" t="s">
        <v>168</v>
      </c>
      <c r="C45" s="41">
        <v>103.538</v>
      </c>
      <c r="D45" s="41">
        <v>103.365</v>
      </c>
      <c r="E45" s="41">
        <v>103.665</v>
      </c>
      <c r="F45" s="41">
        <v>103.533</v>
      </c>
    </row>
    <row r="46" spans="1:6" ht="15">
      <c r="A46" s="14" t="s">
        <v>78</v>
      </c>
      <c r="B46" s="12" t="s">
        <v>172</v>
      </c>
      <c r="C46" s="41">
        <v>103.148</v>
      </c>
      <c r="D46" s="41">
        <v>103.767</v>
      </c>
      <c r="E46" s="41">
        <v>104.327</v>
      </c>
      <c r="F46" s="41">
        <v>104.288</v>
      </c>
    </row>
    <row r="47" spans="1:6" ht="15">
      <c r="A47" s="17" t="s">
        <v>27</v>
      </c>
      <c r="B47" s="29" t="s">
        <v>28</v>
      </c>
      <c r="C47" s="41"/>
      <c r="D47" s="41"/>
      <c r="E47" s="41"/>
      <c r="F47" s="41"/>
    </row>
    <row r="48" spans="1:6" ht="30.75">
      <c r="A48" s="14" t="s">
        <v>153</v>
      </c>
      <c r="B48" s="30" t="s">
        <v>169</v>
      </c>
      <c r="C48" s="41">
        <v>105.58071513432485</v>
      </c>
      <c r="D48" s="41">
        <v>105.19960931078427</v>
      </c>
      <c r="E48" s="41">
        <v>104.93544771547974</v>
      </c>
      <c r="F48" s="41">
        <v>104.77362179646519</v>
      </c>
    </row>
    <row r="49" spans="1:6" ht="15">
      <c r="A49" s="11" t="s">
        <v>32</v>
      </c>
      <c r="B49" s="25" t="s">
        <v>30</v>
      </c>
      <c r="C49" s="41"/>
      <c r="D49" s="41"/>
      <c r="E49" s="41"/>
      <c r="F49" s="41"/>
    </row>
    <row r="50" spans="1:6" ht="15">
      <c r="A50" s="18" t="s">
        <v>153</v>
      </c>
      <c r="B50" s="31" t="s">
        <v>170</v>
      </c>
      <c r="C50" s="41">
        <v>104.85450797573452</v>
      </c>
      <c r="D50" s="41">
        <v>104.70072764672507</v>
      </c>
      <c r="E50" s="41">
        <v>104.92056008355826</v>
      </c>
      <c r="F50" s="41">
        <v>104.96220825595712</v>
      </c>
    </row>
  </sheetData>
  <sheetProtection/>
  <mergeCells count="5">
    <mergeCell ref="A2:F2"/>
    <mergeCell ref="A3:F3"/>
    <mergeCell ref="B5:B6"/>
    <mergeCell ref="D5:F5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tabSelected="1" view="pageBreakPreview" zoomScale="120" zoomScaleSheetLayoutView="120" zoomScalePageLayoutView="120" workbookViewId="0" topLeftCell="A1">
      <selection activeCell="A1" sqref="A1:H1"/>
    </sheetView>
  </sheetViews>
  <sheetFormatPr defaultColWidth="9.140625" defaultRowHeight="15"/>
  <cols>
    <col min="1" max="1" width="9.00390625" style="24" customWidth="1"/>
    <col min="2" max="2" width="49.57421875" style="36" customWidth="1"/>
    <col min="3" max="3" width="24.8515625" style="38" customWidth="1"/>
    <col min="4" max="4" width="12.57421875" style="38" customWidth="1"/>
    <col min="5" max="5" width="15.00390625" style="38" customWidth="1"/>
    <col min="6" max="6" width="12.8515625" style="38" customWidth="1"/>
    <col min="7" max="7" width="12.421875" style="38" customWidth="1"/>
    <col min="8" max="8" width="14.421875" style="38" customWidth="1"/>
    <col min="9" max="16384" width="9.140625" style="1" customWidth="1"/>
  </cols>
  <sheetData>
    <row r="1" spans="1:8" ht="17.25">
      <c r="A1" s="77" t="s">
        <v>262</v>
      </c>
      <c r="B1" s="77"/>
      <c r="C1" s="77"/>
      <c r="D1" s="77"/>
      <c r="E1" s="77"/>
      <c r="F1" s="77"/>
      <c r="G1" s="77"/>
      <c r="H1" s="77"/>
    </row>
    <row r="2" spans="1:8" ht="42.75" customHeight="1">
      <c r="A2" s="78" t="s">
        <v>264</v>
      </c>
      <c r="B2" s="79"/>
      <c r="C2" s="79"/>
      <c r="D2" s="79"/>
      <c r="E2" s="79"/>
      <c r="F2" s="79"/>
      <c r="G2" s="79"/>
      <c r="H2" s="79"/>
    </row>
    <row r="3" spans="1:8" s="3" customFormat="1" ht="15">
      <c r="A3" s="2"/>
      <c r="B3" s="34"/>
      <c r="C3" s="37"/>
      <c r="D3" s="37"/>
      <c r="E3" s="37"/>
      <c r="F3" s="37"/>
      <c r="G3" s="37"/>
      <c r="H3" s="37"/>
    </row>
    <row r="4" spans="1:8" ht="15">
      <c r="A4" s="57" t="s">
        <v>0</v>
      </c>
      <c r="B4" s="80" t="s">
        <v>1</v>
      </c>
      <c r="C4" s="57" t="s">
        <v>2</v>
      </c>
      <c r="D4" s="4" t="s">
        <v>3</v>
      </c>
      <c r="E4" s="4" t="s">
        <v>93</v>
      </c>
      <c r="F4" s="57" t="s">
        <v>4</v>
      </c>
      <c r="G4" s="81"/>
      <c r="H4" s="81"/>
    </row>
    <row r="5" spans="1:8" ht="15">
      <c r="A5" s="57"/>
      <c r="B5" s="80"/>
      <c r="C5" s="57"/>
      <c r="D5" s="5">
        <v>2019</v>
      </c>
      <c r="E5" s="4">
        <v>2020</v>
      </c>
      <c r="F5" s="5">
        <v>2021</v>
      </c>
      <c r="G5" s="5">
        <v>2022</v>
      </c>
      <c r="H5" s="5">
        <v>2023</v>
      </c>
    </row>
    <row r="6" spans="1:8" ht="15">
      <c r="A6" s="6" t="s">
        <v>5</v>
      </c>
      <c r="B6" s="25" t="s">
        <v>6</v>
      </c>
      <c r="C6" s="7"/>
      <c r="D6" s="7"/>
      <c r="E6" s="7"/>
      <c r="F6" s="7"/>
      <c r="G6" s="7"/>
      <c r="H6" s="7"/>
    </row>
    <row r="7" spans="1:8" ht="15">
      <c r="A7" s="8">
        <v>1</v>
      </c>
      <c r="B7" s="35" t="s">
        <v>234</v>
      </c>
      <c r="C7" s="19" t="s">
        <v>9</v>
      </c>
      <c r="D7" s="44">
        <v>9612</v>
      </c>
      <c r="E7" s="44">
        <v>9535</v>
      </c>
      <c r="F7" s="44">
        <v>9438</v>
      </c>
      <c r="G7" s="44">
        <v>9363</v>
      </c>
      <c r="H7" s="44">
        <v>9305</v>
      </c>
    </row>
    <row r="8" spans="1:8" ht="15">
      <c r="A8" s="8" t="s">
        <v>44</v>
      </c>
      <c r="B8" s="35" t="s">
        <v>224</v>
      </c>
      <c r="C8" s="19" t="s">
        <v>9</v>
      </c>
      <c r="D8" s="44"/>
      <c r="E8" s="44"/>
      <c r="F8" s="44"/>
      <c r="G8" s="44"/>
      <c r="H8" s="44"/>
    </row>
    <row r="9" spans="1:8" ht="15">
      <c r="A9" s="8" t="s">
        <v>45</v>
      </c>
      <c r="B9" s="35" t="s">
        <v>225</v>
      </c>
      <c r="C9" s="19" t="s">
        <v>9</v>
      </c>
      <c r="D9" s="44">
        <v>9612</v>
      </c>
      <c r="E9" s="44">
        <f>E7-E8</f>
        <v>9535</v>
      </c>
      <c r="F9" s="44">
        <f>F7-F8</f>
        <v>9438</v>
      </c>
      <c r="G9" s="44">
        <f>G7-G8</f>
        <v>9363</v>
      </c>
      <c r="H9" s="44">
        <f>H7-H8</f>
        <v>9305</v>
      </c>
    </row>
    <row r="10" spans="1:8" ht="30.75">
      <c r="A10" s="8" t="s">
        <v>76</v>
      </c>
      <c r="B10" s="35" t="s">
        <v>233</v>
      </c>
      <c r="C10" s="19" t="s">
        <v>9</v>
      </c>
      <c r="D10" s="44">
        <v>1200</v>
      </c>
      <c r="E10" s="44">
        <v>1250</v>
      </c>
      <c r="F10" s="44">
        <v>1300</v>
      </c>
      <c r="G10" s="44">
        <v>1350</v>
      </c>
      <c r="H10" s="44">
        <v>1400</v>
      </c>
    </row>
    <row r="11" spans="1:8" ht="30.75">
      <c r="A11" s="8" t="s">
        <v>77</v>
      </c>
      <c r="B11" s="35" t="s">
        <v>231</v>
      </c>
      <c r="C11" s="19" t="s">
        <v>9</v>
      </c>
      <c r="D11" s="44">
        <v>6905</v>
      </c>
      <c r="E11" s="44">
        <v>7005</v>
      </c>
      <c r="F11" s="44">
        <v>7010</v>
      </c>
      <c r="G11" s="44">
        <v>7020</v>
      </c>
      <c r="H11" s="44">
        <v>7030</v>
      </c>
    </row>
    <row r="12" spans="1:8" ht="30.75">
      <c r="A12" s="8" t="s">
        <v>78</v>
      </c>
      <c r="B12" s="35" t="s">
        <v>232</v>
      </c>
      <c r="C12" s="19" t="s">
        <v>9</v>
      </c>
      <c r="D12" s="44">
        <f>D7-D10-D11</f>
        <v>1507</v>
      </c>
      <c r="E12" s="44">
        <f>E7-E10-E11</f>
        <v>1280</v>
      </c>
      <c r="F12" s="44">
        <f>F7-F10-F11</f>
        <v>1128</v>
      </c>
      <c r="G12" s="44">
        <f>G7-G10-G11</f>
        <v>993</v>
      </c>
      <c r="H12" s="44">
        <f>H7-H10-H11</f>
        <v>875</v>
      </c>
    </row>
    <row r="13" spans="1:8" ht="15">
      <c r="A13" s="9" t="s">
        <v>79</v>
      </c>
      <c r="B13" s="35" t="s">
        <v>94</v>
      </c>
      <c r="C13" s="19" t="s">
        <v>9</v>
      </c>
      <c r="D13" s="44">
        <f>(D7+E7)/2</f>
        <v>9573.5</v>
      </c>
      <c r="E13" s="44">
        <f>(E7+F7)/2</f>
        <v>9486.5</v>
      </c>
      <c r="F13" s="44">
        <f>(F7+G7)/2</f>
        <v>9400.5</v>
      </c>
      <c r="G13" s="44">
        <f>(G7+H7)/2</f>
        <v>9334</v>
      </c>
      <c r="H13" s="44">
        <f>(H7+(H7+H14-H15+H16))/2</f>
        <v>9276</v>
      </c>
    </row>
    <row r="14" spans="1:8" ht="15">
      <c r="A14" s="10" t="s">
        <v>84</v>
      </c>
      <c r="B14" s="35" t="s">
        <v>74</v>
      </c>
      <c r="C14" s="19" t="s">
        <v>9</v>
      </c>
      <c r="D14" s="44">
        <v>85</v>
      </c>
      <c r="E14" s="44">
        <v>50</v>
      </c>
      <c r="F14" s="44">
        <v>90</v>
      </c>
      <c r="G14" s="44">
        <v>95</v>
      </c>
      <c r="H14" s="44">
        <v>100</v>
      </c>
    </row>
    <row r="15" spans="1:8" ht="15">
      <c r="A15" s="10" t="s">
        <v>85</v>
      </c>
      <c r="B15" s="35" t="s">
        <v>75</v>
      </c>
      <c r="C15" s="19" t="s">
        <v>9</v>
      </c>
      <c r="D15" s="44">
        <v>91</v>
      </c>
      <c r="E15" s="44">
        <v>68</v>
      </c>
      <c r="F15" s="44">
        <v>87</v>
      </c>
      <c r="G15" s="44">
        <v>80</v>
      </c>
      <c r="H15" s="44">
        <v>73</v>
      </c>
    </row>
    <row r="16" spans="1:8" ht="15">
      <c r="A16" s="10" t="s">
        <v>86</v>
      </c>
      <c r="B16" s="35" t="s">
        <v>90</v>
      </c>
      <c r="C16" s="19" t="s">
        <v>9</v>
      </c>
      <c r="D16" s="44">
        <v>-115</v>
      </c>
      <c r="E16" s="44">
        <v>-59</v>
      </c>
      <c r="F16" s="44">
        <v>95</v>
      </c>
      <c r="G16" s="44">
        <v>-90</v>
      </c>
      <c r="H16" s="44">
        <v>-85</v>
      </c>
    </row>
    <row r="17" spans="1:8" ht="30.75">
      <c r="A17" s="10" t="s">
        <v>154</v>
      </c>
      <c r="B17" s="35" t="s">
        <v>10</v>
      </c>
      <c r="C17" s="19" t="s">
        <v>241</v>
      </c>
      <c r="D17" s="44">
        <f>D14/D13*1000</f>
        <v>8.878675510523841</v>
      </c>
      <c r="E17" s="44">
        <f>E14/E13*1000</f>
        <v>5.270647762610024</v>
      </c>
      <c r="F17" s="44">
        <f>F14/F13*1000</f>
        <v>9.573958831977022</v>
      </c>
      <c r="G17" s="44">
        <f>G14/G13*1000</f>
        <v>10.17784443968288</v>
      </c>
      <c r="H17" s="44">
        <f>H14/H13*1000</f>
        <v>10.78050884001725</v>
      </c>
    </row>
    <row r="18" spans="1:8" ht="30.75">
      <c r="A18" s="10" t="s">
        <v>155</v>
      </c>
      <c r="B18" s="35" t="s">
        <v>11</v>
      </c>
      <c r="C18" s="19" t="s">
        <v>241</v>
      </c>
      <c r="D18" s="44">
        <f>D15/D13*1000</f>
        <v>9.50540554656082</v>
      </c>
      <c r="E18" s="44">
        <f>E15/E13*1000</f>
        <v>7.168080957149633</v>
      </c>
      <c r="F18" s="44">
        <f>F15/F13*1000</f>
        <v>9.254826870911122</v>
      </c>
      <c r="G18" s="44">
        <f>G15/G13*1000</f>
        <v>8.570816370259267</v>
      </c>
      <c r="H18" s="44">
        <f>H15/H13*1000</f>
        <v>7.869771453212592</v>
      </c>
    </row>
    <row r="19" spans="1:8" ht="30.75">
      <c r="A19" s="10" t="s">
        <v>156</v>
      </c>
      <c r="B19" s="35" t="s">
        <v>12</v>
      </c>
      <c r="C19" s="19" t="s">
        <v>241</v>
      </c>
      <c r="D19" s="44">
        <f>D17-D18</f>
        <v>-0.6267300360369781</v>
      </c>
      <c r="E19" s="44">
        <f>E17-E18</f>
        <v>-1.8974331945396088</v>
      </c>
      <c r="F19" s="44">
        <f>F17-F18</f>
        <v>0.31913196106589936</v>
      </c>
      <c r="G19" s="44">
        <f>G17-G18</f>
        <v>1.6070280694236132</v>
      </c>
      <c r="H19" s="44">
        <f>H17-H18</f>
        <v>2.9107373868046578</v>
      </c>
    </row>
    <row r="20" spans="1:8" ht="30.75">
      <c r="A20" s="10" t="s">
        <v>157</v>
      </c>
      <c r="B20" s="35" t="s">
        <v>13</v>
      </c>
      <c r="C20" s="19" t="s">
        <v>241</v>
      </c>
      <c r="D20" s="44">
        <f>D16/D13*1000</f>
        <v>-12.012325690708726</v>
      </c>
      <c r="E20" s="44">
        <f>E16/E13*1000</f>
        <v>-6.219364359879829</v>
      </c>
      <c r="F20" s="44">
        <f>F16/F13*1000</f>
        <v>10.105845433753522</v>
      </c>
      <c r="G20" s="44">
        <f>G16/G13*1000</f>
        <v>-9.642168416541676</v>
      </c>
      <c r="H20" s="44">
        <f>H16/H13*1000</f>
        <v>-9.163432514014662</v>
      </c>
    </row>
    <row r="21" spans="1:8" ht="15">
      <c r="A21" s="15" t="s">
        <v>14</v>
      </c>
      <c r="B21" s="45" t="s">
        <v>16</v>
      </c>
      <c r="C21" s="46"/>
      <c r="D21" s="46"/>
      <c r="E21" s="46"/>
      <c r="F21" s="46"/>
      <c r="G21" s="46"/>
      <c r="H21" s="46"/>
    </row>
    <row r="22" spans="1:8" ht="62.25">
      <c r="A22" s="71">
        <v>1</v>
      </c>
      <c r="B22" s="43" t="s">
        <v>118</v>
      </c>
      <c r="C22" s="19" t="s">
        <v>240</v>
      </c>
      <c r="D22" s="44">
        <v>8583.44</v>
      </c>
      <c r="E22" s="44">
        <v>3474.72</v>
      </c>
      <c r="F22" s="44">
        <f>F24+F26+F77+F79</f>
        <v>8840.9</v>
      </c>
      <c r="G22" s="44">
        <f>G24+G26+G77+G79</f>
        <v>9070.8</v>
      </c>
      <c r="H22" s="44">
        <f>H24+H26+H77+H79</f>
        <v>9379.2</v>
      </c>
    </row>
    <row r="23" spans="1:8" ht="30.75">
      <c r="A23" s="71"/>
      <c r="B23" s="43" t="s">
        <v>17</v>
      </c>
      <c r="C23" s="47" t="s">
        <v>18</v>
      </c>
      <c r="D23" s="44">
        <v>108.6</v>
      </c>
      <c r="E23" s="44">
        <f>(D24*E25+D26*E27+D77*E78+D79*E80)/D22</f>
        <v>86.4995968982133</v>
      </c>
      <c r="F23" s="44">
        <f>(E24*F25+E26*F27+E77*F78+E79*F80)/E22</f>
        <v>102.89940772206107</v>
      </c>
      <c r="G23" s="44">
        <f>(F24*G25+F26*G27+F77*G78+F79*G80)/F22</f>
        <v>102.6</v>
      </c>
      <c r="H23" s="44">
        <f>(G24*H25+G26*H27+G77*H78+G79*H80)/G22</f>
        <v>103.4</v>
      </c>
    </row>
    <row r="24" spans="1:8" ht="78">
      <c r="A24" s="71" t="s">
        <v>76</v>
      </c>
      <c r="B24" s="43" t="s">
        <v>193</v>
      </c>
      <c r="C24" s="19" t="s">
        <v>240</v>
      </c>
      <c r="D24" s="44">
        <v>0</v>
      </c>
      <c r="E24" s="44">
        <f>D24*E25*'Входные данные'!C9/10000</f>
        <v>0</v>
      </c>
      <c r="F24" s="44">
        <f>E24*F25*'Входные данные'!D9/10000</f>
        <v>0</v>
      </c>
      <c r="G24" s="44">
        <f>F24*G25*'Входные данные'!E9/10000</f>
        <v>0</v>
      </c>
      <c r="H24" s="44">
        <f>G24*H25*'Входные данные'!F9/10000</f>
        <v>0</v>
      </c>
    </row>
    <row r="25" spans="1:8" ht="30.75">
      <c r="A25" s="71"/>
      <c r="B25" s="43" t="s">
        <v>20</v>
      </c>
      <c r="C25" s="47" t="s">
        <v>18</v>
      </c>
      <c r="D25" s="44"/>
      <c r="E25" s="44"/>
      <c r="F25" s="44"/>
      <c r="G25" s="44"/>
      <c r="H25" s="44"/>
    </row>
    <row r="26" spans="1:8" ht="78">
      <c r="A26" s="72">
        <v>3</v>
      </c>
      <c r="B26" s="43" t="s">
        <v>194</v>
      </c>
      <c r="C26" s="19" t="s">
        <v>240</v>
      </c>
      <c r="D26" s="44">
        <v>8583.4</v>
      </c>
      <c r="E26" s="44">
        <v>3474.7</v>
      </c>
      <c r="F26" s="44">
        <v>8840.9</v>
      </c>
      <c r="G26" s="44">
        <v>9070.8</v>
      </c>
      <c r="H26" s="44">
        <v>9379.2</v>
      </c>
    </row>
    <row r="27" spans="1:8" ht="30.75">
      <c r="A27" s="72"/>
      <c r="B27" s="43" t="s">
        <v>20</v>
      </c>
      <c r="C27" s="47" t="s">
        <v>18</v>
      </c>
      <c r="D27" s="44">
        <v>108.6</v>
      </c>
      <c r="E27" s="44">
        <v>86.5</v>
      </c>
      <c r="F27" s="44">
        <v>102.9</v>
      </c>
      <c r="G27" s="44">
        <v>102.6</v>
      </c>
      <c r="H27" s="44">
        <v>103.4</v>
      </c>
    </row>
    <row r="28" spans="1:8" ht="15">
      <c r="A28" s="10"/>
      <c r="B28" s="43" t="s">
        <v>8</v>
      </c>
      <c r="C28" s="47"/>
      <c r="D28" s="48"/>
      <c r="E28" s="48"/>
      <c r="F28" s="48"/>
      <c r="G28" s="48"/>
      <c r="H28" s="48"/>
    </row>
    <row r="29" spans="1:8" ht="30.75">
      <c r="A29" s="63" t="s">
        <v>49</v>
      </c>
      <c r="B29" s="43" t="s">
        <v>119</v>
      </c>
      <c r="C29" s="19" t="s">
        <v>240</v>
      </c>
      <c r="D29" s="44"/>
      <c r="E29" s="44">
        <f>D29*E30*'Входные данные'!C12/10000</f>
        <v>0</v>
      </c>
      <c r="F29" s="44">
        <f>E29*F30*'Входные данные'!D12/10000</f>
        <v>0</v>
      </c>
      <c r="G29" s="44">
        <f>F29*G30*'Входные данные'!E12/10000</f>
        <v>0</v>
      </c>
      <c r="H29" s="44">
        <f>G29*H30*'Входные данные'!F12/10000</f>
        <v>0</v>
      </c>
    </row>
    <row r="30" spans="1:8" ht="30.75">
      <c r="A30" s="63"/>
      <c r="B30" s="43" t="s">
        <v>20</v>
      </c>
      <c r="C30" s="47" t="s">
        <v>18</v>
      </c>
      <c r="D30" s="44"/>
      <c r="E30" s="44"/>
      <c r="F30" s="44"/>
      <c r="G30" s="44"/>
      <c r="H30" s="44"/>
    </row>
    <row r="31" spans="1:8" ht="15">
      <c r="A31" s="63" t="s">
        <v>50</v>
      </c>
      <c r="B31" s="43" t="s">
        <v>120</v>
      </c>
      <c r="C31" s="19" t="s">
        <v>240</v>
      </c>
      <c r="D31" s="44"/>
      <c r="E31" s="44">
        <f>D31*E32*'Входные данные'!C13/10000</f>
        <v>0</v>
      </c>
      <c r="F31" s="44">
        <f>E31*F32*'Входные данные'!D13/10000</f>
        <v>0</v>
      </c>
      <c r="G31" s="44">
        <f>F31*G32*'Входные данные'!E13/10000</f>
        <v>0</v>
      </c>
      <c r="H31" s="44">
        <f>G31*H32*'Входные данные'!F13/10000</f>
        <v>0</v>
      </c>
    </row>
    <row r="32" spans="1:8" ht="30.75">
      <c r="A32" s="63"/>
      <c r="B32" s="43" t="s">
        <v>20</v>
      </c>
      <c r="C32" s="47" t="s">
        <v>18</v>
      </c>
      <c r="D32" s="44"/>
      <c r="E32" s="44"/>
      <c r="F32" s="44"/>
      <c r="G32" s="44"/>
      <c r="H32" s="44"/>
    </row>
    <row r="33" spans="1:8" ht="30.75">
      <c r="A33" s="63" t="s">
        <v>51</v>
      </c>
      <c r="B33" s="43" t="s">
        <v>121</v>
      </c>
      <c r="C33" s="19" t="s">
        <v>240</v>
      </c>
      <c r="D33" s="44"/>
      <c r="E33" s="44">
        <f>D33*E34*'Входные данные'!C14/10000</f>
        <v>0</v>
      </c>
      <c r="F33" s="44">
        <f>E33*F34*'Входные данные'!D14/10000</f>
        <v>0</v>
      </c>
      <c r="G33" s="44">
        <f>F33*G34*'Входные данные'!E14/10000</f>
        <v>0</v>
      </c>
      <c r="H33" s="44">
        <f>G33*H34*'Входные данные'!F14/10000</f>
        <v>0</v>
      </c>
    </row>
    <row r="34" spans="1:8" ht="30.75">
      <c r="A34" s="63"/>
      <c r="B34" s="43" t="s">
        <v>20</v>
      </c>
      <c r="C34" s="47" t="s">
        <v>18</v>
      </c>
      <c r="D34" s="44"/>
      <c r="E34" s="44"/>
      <c r="F34" s="44"/>
      <c r="G34" s="44"/>
      <c r="H34" s="44"/>
    </row>
    <row r="35" spans="1:8" ht="30.75">
      <c r="A35" s="63" t="s">
        <v>52</v>
      </c>
      <c r="B35" s="43" t="s">
        <v>122</v>
      </c>
      <c r="C35" s="19" t="s">
        <v>240</v>
      </c>
      <c r="D35" s="44"/>
      <c r="E35" s="44">
        <f>D35*E36*'Входные данные'!C15/10000</f>
        <v>0</v>
      </c>
      <c r="F35" s="44">
        <f>E35*F36*'Входные данные'!D15/10000</f>
        <v>0</v>
      </c>
      <c r="G35" s="44">
        <f>F35*G36*'Входные данные'!E15/10000</f>
        <v>0</v>
      </c>
      <c r="H35" s="44">
        <f>G35*H36*'Входные данные'!F15/10000</f>
        <v>0</v>
      </c>
    </row>
    <row r="36" spans="1:8" ht="30.75">
      <c r="A36" s="63"/>
      <c r="B36" s="43" t="s">
        <v>20</v>
      </c>
      <c r="C36" s="47" t="s">
        <v>18</v>
      </c>
      <c r="D36" s="44"/>
      <c r="E36" s="44"/>
      <c r="F36" s="44"/>
      <c r="G36" s="44"/>
      <c r="H36" s="44"/>
    </row>
    <row r="37" spans="1:8" ht="15">
      <c r="A37" s="63" t="s">
        <v>53</v>
      </c>
      <c r="B37" s="43" t="s">
        <v>123</v>
      </c>
      <c r="C37" s="19" t="s">
        <v>240</v>
      </c>
      <c r="D37" s="44"/>
      <c r="E37" s="44">
        <f>D37*E38*'Входные данные'!C16/10000</f>
        <v>0</v>
      </c>
      <c r="F37" s="44">
        <f>E37*F38*'Входные данные'!D16/10000</f>
        <v>0</v>
      </c>
      <c r="G37" s="44">
        <f>F37*G38*'Входные данные'!E16/10000</f>
        <v>0</v>
      </c>
      <c r="H37" s="44">
        <f>G37*H38*'Входные данные'!F16/10000</f>
        <v>0</v>
      </c>
    </row>
    <row r="38" spans="1:8" ht="30.75">
      <c r="A38" s="63"/>
      <c r="B38" s="43" t="s">
        <v>20</v>
      </c>
      <c r="C38" s="47" t="s">
        <v>18</v>
      </c>
      <c r="D38" s="44"/>
      <c r="E38" s="44"/>
      <c r="F38" s="44"/>
      <c r="G38" s="44"/>
      <c r="H38" s="44"/>
    </row>
    <row r="39" spans="1:8" ht="30.75">
      <c r="A39" s="63" t="s">
        <v>54</v>
      </c>
      <c r="B39" s="43" t="s">
        <v>124</v>
      </c>
      <c r="C39" s="19" t="s">
        <v>240</v>
      </c>
      <c r="D39" s="44"/>
      <c r="E39" s="44">
        <f>D39*E40*'Входные данные'!C17/10000</f>
        <v>0</v>
      </c>
      <c r="F39" s="44">
        <f>E39*F40*'Входные данные'!D17/10000</f>
        <v>0</v>
      </c>
      <c r="G39" s="44">
        <f>F39*G40*'Входные данные'!E17/10000</f>
        <v>0</v>
      </c>
      <c r="H39" s="44">
        <f>G39*H40*'Входные данные'!F17/10000</f>
        <v>0</v>
      </c>
    </row>
    <row r="40" spans="1:8" ht="30.75">
      <c r="A40" s="63"/>
      <c r="B40" s="43" t="s">
        <v>20</v>
      </c>
      <c r="C40" s="47" t="s">
        <v>18</v>
      </c>
      <c r="D40" s="44"/>
      <c r="E40" s="44"/>
      <c r="F40" s="44"/>
      <c r="G40" s="44"/>
      <c r="H40" s="44"/>
    </row>
    <row r="41" spans="1:8" ht="62.25">
      <c r="A41" s="63" t="s">
        <v>55</v>
      </c>
      <c r="B41" s="43" t="s">
        <v>125</v>
      </c>
      <c r="C41" s="19" t="s">
        <v>240</v>
      </c>
      <c r="D41" s="44"/>
      <c r="E41" s="44">
        <f>D41*E42*'Входные данные'!C18/10000</f>
        <v>0</v>
      </c>
      <c r="F41" s="44">
        <f>E41*F42*'Входные данные'!D18/10000</f>
        <v>0</v>
      </c>
      <c r="G41" s="44">
        <f>F41*G42*'Входные данные'!E18/10000</f>
        <v>0</v>
      </c>
      <c r="H41" s="44">
        <f>G41*H42*'Входные данные'!F18/10000</f>
        <v>0</v>
      </c>
    </row>
    <row r="42" spans="1:8" ht="30.75">
      <c r="A42" s="63"/>
      <c r="B42" s="43" t="s">
        <v>20</v>
      </c>
      <c r="C42" s="47" t="s">
        <v>18</v>
      </c>
      <c r="D42" s="44"/>
      <c r="E42" s="44"/>
      <c r="F42" s="44"/>
      <c r="G42" s="44"/>
      <c r="H42" s="44"/>
    </row>
    <row r="43" spans="1:8" ht="30.75">
      <c r="A43" s="63" t="s">
        <v>56</v>
      </c>
      <c r="B43" s="43" t="s">
        <v>126</v>
      </c>
      <c r="C43" s="19" t="s">
        <v>240</v>
      </c>
      <c r="D43" s="44"/>
      <c r="E43" s="44">
        <f>D43*E44*'Входные данные'!C19/10000</f>
        <v>0</v>
      </c>
      <c r="F43" s="44">
        <f>E43*F44*'Входные данные'!D19/10000</f>
        <v>0</v>
      </c>
      <c r="G43" s="44">
        <f>F43*G44*'Входные данные'!E19/10000</f>
        <v>0</v>
      </c>
      <c r="H43" s="44">
        <f>G43*H44*'Входные данные'!F19/10000</f>
        <v>0</v>
      </c>
    </row>
    <row r="44" spans="1:8" ht="30.75">
      <c r="A44" s="63"/>
      <c r="B44" s="43" t="s">
        <v>20</v>
      </c>
      <c r="C44" s="47" t="s">
        <v>18</v>
      </c>
      <c r="D44" s="44"/>
      <c r="E44" s="44"/>
      <c r="F44" s="44"/>
      <c r="G44" s="44"/>
      <c r="H44" s="44"/>
    </row>
    <row r="45" spans="1:8" ht="30.75">
      <c r="A45" s="63" t="s">
        <v>57</v>
      </c>
      <c r="B45" s="43" t="s">
        <v>127</v>
      </c>
      <c r="C45" s="19" t="s">
        <v>240</v>
      </c>
      <c r="D45" s="44"/>
      <c r="E45" s="44">
        <f>D45*E46*'Входные данные'!C20/10000</f>
        <v>0</v>
      </c>
      <c r="F45" s="44">
        <f>E45*F46*'Входные данные'!D20/10000</f>
        <v>0</v>
      </c>
      <c r="G45" s="44">
        <f>F45*G46*'Входные данные'!E20/10000</f>
        <v>0</v>
      </c>
      <c r="H45" s="44">
        <f>G45*H46*'Входные данные'!F20/10000</f>
        <v>0</v>
      </c>
    </row>
    <row r="46" spans="1:8" ht="30.75">
      <c r="A46" s="63"/>
      <c r="B46" s="43" t="s">
        <v>20</v>
      </c>
      <c r="C46" s="47" t="s">
        <v>18</v>
      </c>
      <c r="D46" s="44"/>
      <c r="E46" s="44"/>
      <c r="F46" s="44"/>
      <c r="G46" s="44"/>
      <c r="H46" s="44"/>
    </row>
    <row r="47" spans="1:8" ht="30.75">
      <c r="A47" s="63" t="s">
        <v>58</v>
      </c>
      <c r="B47" s="43" t="s">
        <v>128</v>
      </c>
      <c r="C47" s="19" t="s">
        <v>240</v>
      </c>
      <c r="D47" s="44"/>
      <c r="E47" s="44">
        <f>D47*E48*'Входные данные'!C21/10000</f>
        <v>0</v>
      </c>
      <c r="F47" s="44">
        <f>E47*F48*'Входные данные'!D21/10000</f>
        <v>0</v>
      </c>
      <c r="G47" s="44">
        <f>F47*G48*'Входные данные'!E21/10000</f>
        <v>0</v>
      </c>
      <c r="H47" s="44">
        <f>G47*H48*'Входные данные'!F21/10000</f>
        <v>0</v>
      </c>
    </row>
    <row r="48" spans="1:8" ht="30.75">
      <c r="A48" s="63"/>
      <c r="B48" s="43" t="s">
        <v>20</v>
      </c>
      <c r="C48" s="47" t="s">
        <v>18</v>
      </c>
      <c r="D48" s="44"/>
      <c r="E48" s="44"/>
      <c r="F48" s="44"/>
      <c r="G48" s="44"/>
      <c r="H48" s="44"/>
    </row>
    <row r="49" spans="1:8" ht="30.75">
      <c r="A49" s="63" t="s">
        <v>59</v>
      </c>
      <c r="B49" s="43" t="s">
        <v>129</v>
      </c>
      <c r="C49" s="19" t="s">
        <v>240</v>
      </c>
      <c r="D49" s="44"/>
      <c r="E49" s="44">
        <f>D49*E50*'Входные данные'!C22/10000</f>
        <v>0</v>
      </c>
      <c r="F49" s="44">
        <f>E49*F50*'Входные данные'!D22/10000</f>
        <v>0</v>
      </c>
      <c r="G49" s="44">
        <f>F49*G50*'Входные данные'!E22/10000</f>
        <v>0</v>
      </c>
      <c r="H49" s="44">
        <f>G49*H50*'Входные данные'!F22/10000</f>
        <v>0</v>
      </c>
    </row>
    <row r="50" spans="1:8" ht="30.75">
      <c r="A50" s="63"/>
      <c r="B50" s="43" t="s">
        <v>20</v>
      </c>
      <c r="C50" s="47" t="s">
        <v>18</v>
      </c>
      <c r="D50" s="44"/>
      <c r="E50" s="44"/>
      <c r="F50" s="44"/>
      <c r="G50" s="44"/>
      <c r="H50" s="44"/>
    </row>
    <row r="51" spans="1:8" ht="46.5">
      <c r="A51" s="63" t="s">
        <v>60</v>
      </c>
      <c r="B51" s="43" t="s">
        <v>130</v>
      </c>
      <c r="C51" s="19" t="s">
        <v>240</v>
      </c>
      <c r="D51" s="44"/>
      <c r="E51" s="44">
        <f>D51*E52*'Входные данные'!C23/10000</f>
        <v>0</v>
      </c>
      <c r="F51" s="44">
        <f>E51*F52*'Входные данные'!D23/10000</f>
        <v>0</v>
      </c>
      <c r="G51" s="44">
        <f>F51*G52*'Входные данные'!E23/10000</f>
        <v>0</v>
      </c>
      <c r="H51" s="44">
        <f>G51*H52*'Входные данные'!F23/10000</f>
        <v>0</v>
      </c>
    </row>
    <row r="52" spans="1:8" ht="30.75">
      <c r="A52" s="63"/>
      <c r="B52" s="43" t="s">
        <v>20</v>
      </c>
      <c r="C52" s="47" t="s">
        <v>18</v>
      </c>
      <c r="D52" s="44"/>
      <c r="E52" s="44"/>
      <c r="F52" s="44"/>
      <c r="G52" s="44"/>
      <c r="H52" s="44"/>
    </row>
    <row r="53" spans="1:8" ht="30.75">
      <c r="A53" s="63" t="s">
        <v>61</v>
      </c>
      <c r="B53" s="43" t="s">
        <v>131</v>
      </c>
      <c r="C53" s="19" t="s">
        <v>240</v>
      </c>
      <c r="D53" s="44"/>
      <c r="E53" s="44">
        <f>D53*E54*'Входные данные'!C24/10000</f>
        <v>0</v>
      </c>
      <c r="F53" s="44">
        <f>E53*F54*'Входные данные'!D24/10000</f>
        <v>0</v>
      </c>
      <c r="G53" s="44">
        <f>F53*G54*'Входные данные'!E24/10000</f>
        <v>0</v>
      </c>
      <c r="H53" s="44">
        <f>G53*H54*'Входные данные'!F24/10000</f>
        <v>0</v>
      </c>
    </row>
    <row r="54" spans="1:8" ht="30.75">
      <c r="A54" s="63"/>
      <c r="B54" s="43" t="s">
        <v>20</v>
      </c>
      <c r="C54" s="47" t="s">
        <v>18</v>
      </c>
      <c r="D54" s="44"/>
      <c r="E54" s="44"/>
      <c r="F54" s="44"/>
      <c r="G54" s="44"/>
      <c r="H54" s="44"/>
    </row>
    <row r="55" spans="1:8" ht="30.75">
      <c r="A55" s="63" t="s">
        <v>62</v>
      </c>
      <c r="B55" s="43" t="s">
        <v>132</v>
      </c>
      <c r="C55" s="19" t="s">
        <v>240</v>
      </c>
      <c r="D55" s="44"/>
      <c r="E55" s="44">
        <f>D55*E56*'Входные данные'!C25/10000</f>
        <v>0</v>
      </c>
      <c r="F55" s="44">
        <f>E55*F56*'Входные данные'!D25/10000</f>
        <v>0</v>
      </c>
      <c r="G55" s="44">
        <f>F55*G56*'Входные данные'!E25/10000</f>
        <v>0</v>
      </c>
      <c r="H55" s="44">
        <f>G55*H56*'Входные данные'!F25/10000</f>
        <v>0</v>
      </c>
    </row>
    <row r="56" spans="1:8" ht="30.75">
      <c r="A56" s="63"/>
      <c r="B56" s="43" t="s">
        <v>20</v>
      </c>
      <c r="C56" s="47" t="s">
        <v>18</v>
      </c>
      <c r="D56" s="44"/>
      <c r="E56" s="44"/>
      <c r="F56" s="44"/>
      <c r="G56" s="44"/>
      <c r="H56" s="44"/>
    </row>
    <row r="57" spans="1:8" ht="30.75">
      <c r="A57" s="63" t="s">
        <v>134</v>
      </c>
      <c r="B57" s="43" t="s">
        <v>133</v>
      </c>
      <c r="C57" s="19" t="s">
        <v>240</v>
      </c>
      <c r="D57" s="44"/>
      <c r="E57" s="44">
        <f>D57*E58*'Входные данные'!C26/10000</f>
        <v>0</v>
      </c>
      <c r="F57" s="44">
        <f>E57*F58*'Входные данные'!D26/10000</f>
        <v>0</v>
      </c>
      <c r="G57" s="44">
        <f>F57*G58*'Входные данные'!E26/10000</f>
        <v>0</v>
      </c>
      <c r="H57" s="44">
        <f>G57*H58*'Входные данные'!F26/10000</f>
        <v>0</v>
      </c>
    </row>
    <row r="58" spans="1:8" ht="30.75">
      <c r="A58" s="63"/>
      <c r="B58" s="43" t="s">
        <v>20</v>
      </c>
      <c r="C58" s="47" t="s">
        <v>18</v>
      </c>
      <c r="D58" s="44"/>
      <c r="E58" s="44"/>
      <c r="F58" s="44"/>
      <c r="G58" s="44"/>
      <c r="H58" s="44"/>
    </row>
    <row r="59" spans="1:8" ht="30.75">
      <c r="A59" s="63" t="s">
        <v>136</v>
      </c>
      <c r="B59" s="43" t="s">
        <v>135</v>
      </c>
      <c r="C59" s="19" t="s">
        <v>240</v>
      </c>
      <c r="D59" s="44"/>
      <c r="E59" s="44">
        <f>D59*E60*'Входные данные'!C27/10000</f>
        <v>0</v>
      </c>
      <c r="F59" s="44">
        <f>E59*F60*'Входные данные'!D27/10000</f>
        <v>0</v>
      </c>
      <c r="G59" s="44">
        <f>F59*G60*'Входные данные'!E27/10000</f>
        <v>0</v>
      </c>
      <c r="H59" s="44">
        <f>G59*H60*'Входные данные'!F27/10000</f>
        <v>0</v>
      </c>
    </row>
    <row r="60" spans="1:8" ht="30.75">
      <c r="A60" s="63"/>
      <c r="B60" s="43" t="s">
        <v>20</v>
      </c>
      <c r="C60" s="47" t="s">
        <v>18</v>
      </c>
      <c r="D60" s="44"/>
      <c r="E60" s="44"/>
      <c r="F60" s="44"/>
      <c r="G60" s="44"/>
      <c r="H60" s="44"/>
    </row>
    <row r="61" spans="1:8" ht="30.75">
      <c r="A61" s="63" t="s">
        <v>137</v>
      </c>
      <c r="B61" s="43" t="s">
        <v>138</v>
      </c>
      <c r="C61" s="19" t="s">
        <v>240</v>
      </c>
      <c r="D61" s="44"/>
      <c r="E61" s="44">
        <f>D61*E62*'Входные данные'!C28/10000</f>
        <v>0</v>
      </c>
      <c r="F61" s="44">
        <f>E61*F62*'Входные данные'!D28/10000</f>
        <v>0</v>
      </c>
      <c r="G61" s="44">
        <f>F61*G62*'Входные данные'!E28/10000</f>
        <v>0</v>
      </c>
      <c r="H61" s="44">
        <f>G61*H62*'Входные данные'!F28/10000</f>
        <v>0</v>
      </c>
    </row>
    <row r="62" spans="1:8" ht="30.75">
      <c r="A62" s="63"/>
      <c r="B62" s="43" t="s">
        <v>20</v>
      </c>
      <c r="C62" s="47" t="s">
        <v>18</v>
      </c>
      <c r="D62" s="44"/>
      <c r="E62" s="44"/>
      <c r="F62" s="44"/>
      <c r="G62" s="44"/>
      <c r="H62" s="44"/>
    </row>
    <row r="63" spans="1:8" ht="30.75">
      <c r="A63" s="63" t="s">
        <v>139</v>
      </c>
      <c r="B63" s="43" t="s">
        <v>140</v>
      </c>
      <c r="C63" s="19" t="s">
        <v>240</v>
      </c>
      <c r="D63" s="44"/>
      <c r="E63" s="44">
        <f>D63*E64*'Входные данные'!C29/10000</f>
        <v>0</v>
      </c>
      <c r="F63" s="44">
        <f>E63*F64*'Входные данные'!D29/10000</f>
        <v>0</v>
      </c>
      <c r="G63" s="44">
        <f>F63*G64*'Входные данные'!E29/10000</f>
        <v>0</v>
      </c>
      <c r="H63" s="44">
        <f>G63*H64*'Входные данные'!F29/10000</f>
        <v>0</v>
      </c>
    </row>
    <row r="64" spans="1:8" ht="30.75">
      <c r="A64" s="63"/>
      <c r="B64" s="43" t="s">
        <v>20</v>
      </c>
      <c r="C64" s="47" t="s">
        <v>18</v>
      </c>
      <c r="D64" s="44"/>
      <c r="E64" s="44"/>
      <c r="F64" s="44"/>
      <c r="G64" s="44"/>
      <c r="H64" s="44"/>
    </row>
    <row r="65" spans="1:8" ht="46.5">
      <c r="A65" s="63" t="s">
        <v>141</v>
      </c>
      <c r="B65" s="43" t="s">
        <v>142</v>
      </c>
      <c r="C65" s="19" t="s">
        <v>240</v>
      </c>
      <c r="D65" s="44"/>
      <c r="E65" s="44">
        <f>D65*E66*'Входные данные'!C30/10000</f>
        <v>0</v>
      </c>
      <c r="F65" s="44">
        <f>E65*F66*'Входные данные'!D30/10000</f>
        <v>0</v>
      </c>
      <c r="G65" s="44">
        <f>F65*G66*'Входные данные'!E30/10000</f>
        <v>0</v>
      </c>
      <c r="H65" s="44">
        <f>G65*H66*'Входные данные'!F30/10000</f>
        <v>0</v>
      </c>
    </row>
    <row r="66" spans="1:8" ht="30.75">
      <c r="A66" s="63"/>
      <c r="B66" s="43" t="s">
        <v>20</v>
      </c>
      <c r="C66" s="47" t="s">
        <v>18</v>
      </c>
      <c r="D66" s="44"/>
      <c r="E66" s="44"/>
      <c r="F66" s="44"/>
      <c r="G66" s="44"/>
      <c r="H66" s="44"/>
    </row>
    <row r="67" spans="1:8" ht="30.75">
      <c r="A67" s="63" t="s">
        <v>143</v>
      </c>
      <c r="B67" s="43" t="s">
        <v>144</v>
      </c>
      <c r="C67" s="19" t="s">
        <v>240</v>
      </c>
      <c r="D67" s="44"/>
      <c r="E67" s="44">
        <f>D67*E68*'Входные данные'!C31/10000</f>
        <v>0</v>
      </c>
      <c r="F67" s="44">
        <f>E67*F68*'Входные данные'!D31/10000</f>
        <v>0</v>
      </c>
      <c r="G67" s="44">
        <f>F67*G68*'Входные данные'!E31/10000</f>
        <v>0</v>
      </c>
      <c r="H67" s="44">
        <f>G67*H68*'Входные данные'!F31/10000</f>
        <v>0</v>
      </c>
    </row>
    <row r="68" spans="1:11" ht="30.75">
      <c r="A68" s="63"/>
      <c r="B68" s="43" t="s">
        <v>20</v>
      </c>
      <c r="C68" s="47" t="s">
        <v>18</v>
      </c>
      <c r="D68" s="44"/>
      <c r="E68" s="44"/>
      <c r="F68" s="44"/>
      <c r="G68" s="44"/>
      <c r="H68" s="44"/>
      <c r="I68" s="13"/>
      <c r="J68" s="13"/>
      <c r="K68" s="13"/>
    </row>
    <row r="69" spans="1:11" ht="30.75">
      <c r="A69" s="63" t="s">
        <v>145</v>
      </c>
      <c r="B69" s="43" t="s">
        <v>146</v>
      </c>
      <c r="C69" s="19" t="s">
        <v>240</v>
      </c>
      <c r="D69" s="44"/>
      <c r="E69" s="44">
        <f>D69*E70*'Входные данные'!C32/10000</f>
        <v>0</v>
      </c>
      <c r="F69" s="44">
        <f>E69*F70*'Входные данные'!D32/10000</f>
        <v>0</v>
      </c>
      <c r="G69" s="44">
        <f>F69*G70*'Входные данные'!E32/10000</f>
        <v>0</v>
      </c>
      <c r="H69" s="44">
        <f>G69*H70*'Входные данные'!F32/10000</f>
        <v>0</v>
      </c>
      <c r="I69" s="13"/>
      <c r="J69" s="13"/>
      <c r="K69" s="13"/>
    </row>
    <row r="70" spans="1:11" ht="30.75">
      <c r="A70" s="63"/>
      <c r="B70" s="43" t="s">
        <v>20</v>
      </c>
      <c r="C70" s="47" t="s">
        <v>18</v>
      </c>
      <c r="D70" s="44"/>
      <c r="E70" s="44"/>
      <c r="F70" s="44"/>
      <c r="G70" s="44"/>
      <c r="H70" s="44"/>
      <c r="I70" s="13"/>
      <c r="J70" s="13"/>
      <c r="K70" s="13"/>
    </row>
    <row r="71" spans="1:11" ht="15">
      <c r="A71" s="63" t="s">
        <v>147</v>
      </c>
      <c r="B71" s="43" t="s">
        <v>148</v>
      </c>
      <c r="C71" s="19" t="s">
        <v>240</v>
      </c>
      <c r="D71" s="44"/>
      <c r="E71" s="44">
        <f>D71*E72*'Входные данные'!C33/10000</f>
        <v>0</v>
      </c>
      <c r="F71" s="44">
        <f>E71*F72*'Входные данные'!D33/10000</f>
        <v>0</v>
      </c>
      <c r="G71" s="44">
        <f>F71*G72*'Входные данные'!E33/10000</f>
        <v>0</v>
      </c>
      <c r="H71" s="44">
        <f>G71*H72*'Входные данные'!F33/10000</f>
        <v>0</v>
      </c>
      <c r="I71" s="13"/>
      <c r="J71" s="13"/>
      <c r="K71" s="13"/>
    </row>
    <row r="72" spans="1:11" ht="30.75">
      <c r="A72" s="63"/>
      <c r="B72" s="43" t="s">
        <v>20</v>
      </c>
      <c r="C72" s="47" t="s">
        <v>18</v>
      </c>
      <c r="D72" s="44"/>
      <c r="E72" s="44"/>
      <c r="F72" s="44"/>
      <c r="G72" s="44"/>
      <c r="H72" s="44"/>
      <c r="I72" s="13"/>
      <c r="J72" s="13"/>
      <c r="K72" s="13"/>
    </row>
    <row r="73" spans="1:11" ht="30.75">
      <c r="A73" s="63" t="s">
        <v>149</v>
      </c>
      <c r="B73" s="43" t="s">
        <v>150</v>
      </c>
      <c r="C73" s="19" t="s">
        <v>240</v>
      </c>
      <c r="D73" s="44"/>
      <c r="E73" s="44">
        <f>D73*E74*'Входные данные'!C34/10000</f>
        <v>0</v>
      </c>
      <c r="F73" s="44">
        <f>E73*F74*'Входные данные'!D34/10000</f>
        <v>0</v>
      </c>
      <c r="G73" s="44">
        <f>F73*G74*'Входные данные'!E34/10000</f>
        <v>0</v>
      </c>
      <c r="H73" s="44">
        <f>G73*H74*'Входные данные'!F34/10000</f>
        <v>0</v>
      </c>
      <c r="I73" s="13"/>
      <c r="J73" s="13"/>
      <c r="K73" s="13"/>
    </row>
    <row r="74" spans="1:256" ht="30.75">
      <c r="A74" s="63"/>
      <c r="B74" s="43" t="s">
        <v>20</v>
      </c>
      <c r="C74" s="47" t="s">
        <v>18</v>
      </c>
      <c r="D74" s="44"/>
      <c r="E74" s="44"/>
      <c r="F74" s="44"/>
      <c r="G74" s="44"/>
      <c r="H74" s="4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30.75">
      <c r="A75" s="63" t="s">
        <v>151</v>
      </c>
      <c r="B75" s="43" t="s">
        <v>152</v>
      </c>
      <c r="C75" s="19" t="s">
        <v>240</v>
      </c>
      <c r="D75" s="44"/>
      <c r="E75" s="44">
        <f>D75*E76*'Входные данные'!C35/10000</f>
        <v>0</v>
      </c>
      <c r="F75" s="44">
        <f>E75*F76*'Входные данные'!D35/10000</f>
        <v>0</v>
      </c>
      <c r="G75" s="44">
        <f>F75*G76*'Входные данные'!E35/10000</f>
        <v>0</v>
      </c>
      <c r="H75" s="44">
        <f>G75*H76*'Входные данные'!F35/10000</f>
        <v>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30.75">
      <c r="A76" s="63"/>
      <c r="B76" s="43" t="s">
        <v>20</v>
      </c>
      <c r="C76" s="47" t="s">
        <v>18</v>
      </c>
      <c r="D76" s="44"/>
      <c r="E76" s="44"/>
      <c r="F76" s="44"/>
      <c r="G76" s="44"/>
      <c r="H76" s="4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93">
      <c r="A77" s="63">
        <v>4</v>
      </c>
      <c r="B77" s="43" t="s">
        <v>195</v>
      </c>
      <c r="C77" s="19" t="s">
        <v>240</v>
      </c>
      <c r="D77" s="44"/>
      <c r="E77" s="44">
        <f>D77*E78*'Входные данные'!C36/10000</f>
        <v>0</v>
      </c>
      <c r="F77" s="44">
        <f>E77*F78*'Входные данные'!D36/10000</f>
        <v>0</v>
      </c>
      <c r="G77" s="44">
        <f>F77*G78*'Входные данные'!E36/10000</f>
        <v>0</v>
      </c>
      <c r="H77" s="44">
        <f>G77*H78*'Входные данные'!F36/10000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30.75">
      <c r="A78" s="63"/>
      <c r="B78" s="43" t="s">
        <v>20</v>
      </c>
      <c r="C78" s="47" t="s">
        <v>18</v>
      </c>
      <c r="D78" s="44"/>
      <c r="E78" s="44"/>
      <c r="F78" s="44"/>
      <c r="G78" s="44"/>
      <c r="H78" s="4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108.75">
      <c r="A79" s="63" t="s">
        <v>79</v>
      </c>
      <c r="B79" s="43" t="s">
        <v>196</v>
      </c>
      <c r="C79" s="19" t="s">
        <v>240</v>
      </c>
      <c r="D79" s="44">
        <v>0</v>
      </c>
      <c r="E79" s="44">
        <f>D79*E80*'Входные данные'!C39/10000</f>
        <v>0</v>
      </c>
      <c r="F79" s="44">
        <f>E79*F80*'Входные данные'!D39/10000</f>
        <v>0</v>
      </c>
      <c r="G79" s="44">
        <f>F79*G80*'Входные данные'!E39/10000</f>
        <v>0</v>
      </c>
      <c r="H79" s="44">
        <f>G79*H80*'Входные данные'!F39/10000</f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11" ht="30.75">
      <c r="A80" s="63"/>
      <c r="B80" s="43" t="s">
        <v>20</v>
      </c>
      <c r="C80" s="47" t="s">
        <v>18</v>
      </c>
      <c r="D80" s="44"/>
      <c r="E80" s="44"/>
      <c r="F80" s="44"/>
      <c r="G80" s="44"/>
      <c r="H80" s="44"/>
      <c r="I80" s="13"/>
      <c r="J80" s="13"/>
      <c r="K80" s="13"/>
    </row>
    <row r="81" spans="1:11" ht="15">
      <c r="A81" s="11" t="s">
        <v>15</v>
      </c>
      <c r="B81" s="66" t="s">
        <v>22</v>
      </c>
      <c r="C81" s="66"/>
      <c r="D81" s="66"/>
      <c r="E81" s="66"/>
      <c r="F81" s="66"/>
      <c r="G81" s="66"/>
      <c r="H81" s="66"/>
      <c r="I81" s="13"/>
      <c r="J81" s="13"/>
      <c r="K81" s="13"/>
    </row>
    <row r="82" spans="1:256" ht="15">
      <c r="A82" s="63">
        <v>1</v>
      </c>
      <c r="B82" s="35" t="s">
        <v>186</v>
      </c>
      <c r="C82" s="19" t="s">
        <v>240</v>
      </c>
      <c r="D82" s="44">
        <f>D84+D86</f>
        <v>335.75699999999995</v>
      </c>
      <c r="E82" s="44">
        <f>E84+E86</f>
        <v>350.958812707556</v>
      </c>
      <c r="F82" s="44">
        <f>F84+F86</f>
        <v>370.11445965906955</v>
      </c>
      <c r="G82" s="44">
        <f>G84+G86</f>
        <v>387.5018496816155</v>
      </c>
      <c r="H82" s="44">
        <f>H84+H86</f>
        <v>408.9771910089712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30.75">
      <c r="A83" s="63"/>
      <c r="B83" s="35" t="s">
        <v>253</v>
      </c>
      <c r="C83" s="47" t="s">
        <v>18</v>
      </c>
      <c r="D83" s="44">
        <v>116</v>
      </c>
      <c r="E83" s="44">
        <f>(D84*E85+D86*E87)/D82</f>
        <v>100.99277215367069</v>
      </c>
      <c r="F83" s="44">
        <f>(E84*F85+E86*F87)/E82</f>
        <v>101.81450453783063</v>
      </c>
      <c r="G83" s="44">
        <f>(F84*G85+F86*G87)/F82</f>
        <v>101.00728126797975</v>
      </c>
      <c r="H83" s="44">
        <f>(G84*H85+G86*H87)/G82</f>
        <v>101.41853528220891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5">
      <c r="A84" s="63" t="s">
        <v>44</v>
      </c>
      <c r="B84" s="35" t="s">
        <v>95</v>
      </c>
      <c r="C84" s="19" t="s">
        <v>240</v>
      </c>
      <c r="D84" s="44">
        <v>24.268</v>
      </c>
      <c r="E84" s="44">
        <f>D84*E85*'Входные данные'!C40/10000</f>
        <v>25.452476879588833</v>
      </c>
      <c r="F84" s="44">
        <f>E84*F85*'Входные данные'!D40/10000</f>
        <v>26.949025639577908</v>
      </c>
      <c r="G84" s="44">
        <f>F84*G85*'Входные данные'!E40/10000</f>
        <v>28.300476194524613</v>
      </c>
      <c r="H84" s="44">
        <f>G84*H85*'Входные данные'!F40/10000</f>
        <v>31.89146090870509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30.75">
      <c r="A85" s="63"/>
      <c r="B85" s="35" t="s">
        <v>254</v>
      </c>
      <c r="C85" s="47" t="s">
        <v>18</v>
      </c>
      <c r="D85" s="44">
        <v>99</v>
      </c>
      <c r="E85" s="44">
        <v>100.9</v>
      </c>
      <c r="F85" s="44">
        <v>102</v>
      </c>
      <c r="G85" s="44">
        <v>101.1</v>
      </c>
      <c r="H85" s="44">
        <v>108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8" ht="15">
      <c r="A86" s="63" t="s">
        <v>45</v>
      </c>
      <c r="B86" s="35" t="s">
        <v>96</v>
      </c>
      <c r="C86" s="19" t="s">
        <v>240</v>
      </c>
      <c r="D86" s="44">
        <v>311.489</v>
      </c>
      <c r="E86" s="44">
        <f>D86*E87*'Входные данные'!C41/10000</f>
        <v>325.5063358279671</v>
      </c>
      <c r="F86" s="44">
        <f>E86*F87*'Входные данные'!D41/10000</f>
        <v>343.16543401949167</v>
      </c>
      <c r="G86" s="44">
        <f>F86*G87*'Входные данные'!E41/10000</f>
        <v>359.2013734870909</v>
      </c>
      <c r="H86" s="44">
        <f>G86*H87*'Входные данные'!F41/10000</f>
        <v>377.0857301002661</v>
      </c>
    </row>
    <row r="87" spans="1:8" ht="30.75">
      <c r="A87" s="63"/>
      <c r="B87" s="35" t="s">
        <v>255</v>
      </c>
      <c r="C87" s="19" t="s">
        <v>80</v>
      </c>
      <c r="D87" s="44">
        <v>117</v>
      </c>
      <c r="E87" s="44">
        <v>101</v>
      </c>
      <c r="F87" s="44">
        <v>101.8</v>
      </c>
      <c r="G87" s="44">
        <v>101</v>
      </c>
      <c r="H87" s="44">
        <v>100.9</v>
      </c>
    </row>
    <row r="88" spans="1:8" ht="15">
      <c r="A88" s="11" t="s">
        <v>21</v>
      </c>
      <c r="B88" s="32" t="s">
        <v>30</v>
      </c>
      <c r="C88" s="20"/>
      <c r="D88" s="20"/>
      <c r="E88" s="20"/>
      <c r="F88" s="20"/>
      <c r="G88" s="20"/>
      <c r="H88" s="20"/>
    </row>
    <row r="89" spans="1:8" ht="30.75">
      <c r="A89" s="75">
        <v>1</v>
      </c>
      <c r="B89" s="35" t="s">
        <v>160</v>
      </c>
      <c r="C89" s="19" t="s">
        <v>240</v>
      </c>
      <c r="D89" s="44"/>
      <c r="E89" s="44">
        <f>D89*E90*'Входные данные'!C50/10000</f>
        <v>0</v>
      </c>
      <c r="F89" s="44">
        <f>E89*F90*'Входные данные'!D50/10000</f>
        <v>0</v>
      </c>
      <c r="G89" s="44">
        <f>F89*G90*'Входные данные'!E50/10000</f>
        <v>0</v>
      </c>
      <c r="H89" s="44">
        <f>G89*H90*'Входные данные'!F50/10000</f>
        <v>0</v>
      </c>
    </row>
    <row r="90" spans="1:8" ht="30.75">
      <c r="A90" s="76"/>
      <c r="B90" s="35" t="s">
        <v>20</v>
      </c>
      <c r="C90" s="19" t="s">
        <v>18</v>
      </c>
      <c r="D90" s="44"/>
      <c r="E90" s="44"/>
      <c r="F90" s="44"/>
      <c r="G90" s="44"/>
      <c r="H90" s="44"/>
    </row>
    <row r="91" spans="1:8" ht="30.75">
      <c r="A91" s="10">
        <v>2</v>
      </c>
      <c r="B91" s="35" t="s">
        <v>82</v>
      </c>
      <c r="C91" s="19" t="s">
        <v>33</v>
      </c>
      <c r="D91" s="44"/>
      <c r="E91" s="44"/>
      <c r="F91" s="44"/>
      <c r="G91" s="44"/>
      <c r="H91" s="44"/>
    </row>
    <row r="92" spans="1:8" ht="30.75">
      <c r="A92" s="10" t="s">
        <v>63</v>
      </c>
      <c r="B92" s="35" t="s">
        <v>238</v>
      </c>
      <c r="C92" s="19" t="s">
        <v>33</v>
      </c>
      <c r="D92" s="44"/>
      <c r="E92" s="44"/>
      <c r="F92" s="44"/>
      <c r="G92" s="44"/>
      <c r="H92" s="44"/>
    </row>
    <row r="93" spans="1:8" ht="30.75">
      <c r="A93" s="10">
        <v>3</v>
      </c>
      <c r="B93" s="35" t="s">
        <v>161</v>
      </c>
      <c r="C93" s="19" t="s">
        <v>34</v>
      </c>
      <c r="D93" s="44"/>
      <c r="E93" s="44"/>
      <c r="F93" s="44"/>
      <c r="G93" s="44"/>
      <c r="H93" s="44"/>
    </row>
    <row r="94" spans="1:8" ht="15">
      <c r="A94" s="53" t="s">
        <v>23</v>
      </c>
      <c r="B94" s="52" t="s">
        <v>36</v>
      </c>
      <c r="C94" s="20"/>
      <c r="D94" s="20"/>
      <c r="E94" s="20"/>
      <c r="F94" s="20"/>
      <c r="G94" s="20"/>
      <c r="H94" s="20"/>
    </row>
    <row r="95" spans="1:8" ht="30.75">
      <c r="A95" s="18" t="s">
        <v>153</v>
      </c>
      <c r="B95" s="51" t="s">
        <v>92</v>
      </c>
      <c r="C95" s="19" t="s">
        <v>87</v>
      </c>
      <c r="D95" s="44">
        <v>28.5</v>
      </c>
      <c r="E95" s="44">
        <v>28.5</v>
      </c>
      <c r="F95" s="44">
        <v>28.5</v>
      </c>
      <c r="G95" s="44">
        <v>28.5</v>
      </c>
      <c r="H95" s="44">
        <v>28.5</v>
      </c>
    </row>
    <row r="96" spans="1:8" ht="46.5">
      <c r="A96" s="18" t="s">
        <v>76</v>
      </c>
      <c r="B96" s="51" t="s">
        <v>223</v>
      </c>
      <c r="C96" s="19" t="s">
        <v>87</v>
      </c>
      <c r="D96" s="44">
        <v>19.7</v>
      </c>
      <c r="E96" s="44">
        <v>20</v>
      </c>
      <c r="F96" s="44">
        <v>21.5</v>
      </c>
      <c r="G96" s="44">
        <v>22.5</v>
      </c>
      <c r="H96" s="44">
        <v>23.5</v>
      </c>
    </row>
    <row r="97" spans="1:8" ht="62.25">
      <c r="A97" s="18" t="s">
        <v>77</v>
      </c>
      <c r="B97" s="51" t="s">
        <v>197</v>
      </c>
      <c r="C97" s="19" t="s">
        <v>7</v>
      </c>
      <c r="D97" s="44">
        <f>D96/D95*100</f>
        <v>69.12280701754385</v>
      </c>
      <c r="E97" s="44">
        <f>E96/E95*100</f>
        <v>70.17543859649122</v>
      </c>
      <c r="F97" s="44">
        <f>F96/F95*100</f>
        <v>75.43859649122807</v>
      </c>
      <c r="G97" s="44">
        <f>G96/G95*100</f>
        <v>78.94736842105263</v>
      </c>
      <c r="H97" s="44">
        <f>H96/H95*100</f>
        <v>82.45614035087719</v>
      </c>
    </row>
    <row r="98" spans="1:8" ht="15">
      <c r="A98" s="11" t="s">
        <v>24</v>
      </c>
      <c r="B98" s="32" t="s">
        <v>25</v>
      </c>
      <c r="C98" s="20"/>
      <c r="D98" s="20"/>
      <c r="E98" s="20"/>
      <c r="F98" s="20"/>
      <c r="G98" s="20"/>
      <c r="H98" s="20"/>
    </row>
    <row r="99" spans="1:8" ht="15">
      <c r="A99" s="73">
        <v>1</v>
      </c>
      <c r="B99" s="62" t="s">
        <v>192</v>
      </c>
      <c r="C99" s="19" t="s">
        <v>240</v>
      </c>
      <c r="D99" s="44"/>
      <c r="E99" s="44">
        <f>D99*E100*'Входные данные'!C44/10000</f>
        <v>0</v>
      </c>
      <c r="F99" s="44">
        <f>E99*F100*'Входные данные'!D44/10000</f>
        <v>0</v>
      </c>
      <c r="G99" s="44">
        <f>F99*G100*'Входные данные'!E44/10000</f>
        <v>0</v>
      </c>
      <c r="H99" s="44">
        <f>G99*H100*'Входные данные'!F44/10000</f>
        <v>0</v>
      </c>
    </row>
    <row r="100" spans="1:8" ht="19.5" customHeight="1">
      <c r="A100" s="73"/>
      <c r="B100" s="62"/>
      <c r="C100" s="19" t="s">
        <v>26</v>
      </c>
      <c r="D100" s="44"/>
      <c r="E100" s="44"/>
      <c r="F100" s="44"/>
      <c r="G100" s="44"/>
      <c r="H100" s="44"/>
    </row>
    <row r="101" spans="1:8" ht="15">
      <c r="A101" s="74" t="s">
        <v>76</v>
      </c>
      <c r="B101" s="61" t="s">
        <v>83</v>
      </c>
      <c r="C101" s="19" t="s">
        <v>240</v>
      </c>
      <c r="D101" s="44"/>
      <c r="E101" s="44">
        <f>D101*E102*'Входные данные'!C46/10000</f>
        <v>0</v>
      </c>
      <c r="F101" s="44">
        <f>E101*F102*'Входные данные'!D46/10000</f>
        <v>0</v>
      </c>
      <c r="G101" s="44">
        <f>F101*G102*'Входные данные'!E46/10000</f>
        <v>0</v>
      </c>
      <c r="H101" s="44">
        <f>G101*H102*'Входные данные'!F46/10000</f>
        <v>0</v>
      </c>
    </row>
    <row r="102" spans="1:8" ht="15">
      <c r="A102" s="74"/>
      <c r="B102" s="61"/>
      <c r="C102" s="47" t="s">
        <v>26</v>
      </c>
      <c r="D102" s="44"/>
      <c r="E102" s="44"/>
      <c r="F102" s="44"/>
      <c r="G102" s="44"/>
      <c r="H102" s="44"/>
    </row>
    <row r="103" spans="1:8" ht="15">
      <c r="A103" s="67" t="s">
        <v>77</v>
      </c>
      <c r="B103" s="69" t="s">
        <v>258</v>
      </c>
      <c r="C103" s="19" t="s">
        <v>240</v>
      </c>
      <c r="D103" s="44"/>
      <c r="E103" s="44">
        <f>D103*E104*'Входные данные'!C45/10000</f>
        <v>0</v>
      </c>
      <c r="F103" s="44">
        <f>E103*F104*'Входные данные'!D45/10000</f>
        <v>0</v>
      </c>
      <c r="G103" s="44">
        <f>F103*G104*'Входные данные'!E45/10000</f>
        <v>0</v>
      </c>
      <c r="H103" s="44">
        <f>G103*H104*'Входные данные'!F45/10000</f>
        <v>0</v>
      </c>
    </row>
    <row r="104" spans="1:8" ht="15">
      <c r="A104" s="68"/>
      <c r="B104" s="70"/>
      <c r="C104" s="47" t="s">
        <v>26</v>
      </c>
      <c r="D104" s="44"/>
      <c r="E104" s="44"/>
      <c r="F104" s="44"/>
      <c r="G104" s="44"/>
      <c r="H104" s="44"/>
    </row>
    <row r="105" spans="1:8" ht="15">
      <c r="A105" s="11" t="s">
        <v>27</v>
      </c>
      <c r="B105" s="32" t="s">
        <v>247</v>
      </c>
      <c r="C105" s="47"/>
      <c r="D105" s="44"/>
      <c r="E105" s="44"/>
      <c r="F105" s="44"/>
      <c r="G105" s="44"/>
      <c r="H105" s="44"/>
    </row>
    <row r="106" spans="1:8" ht="30.75">
      <c r="A106" s="16" t="s">
        <v>153</v>
      </c>
      <c r="B106" s="35" t="s">
        <v>235</v>
      </c>
      <c r="C106" s="19" t="s">
        <v>236</v>
      </c>
      <c r="D106" s="44"/>
      <c r="E106" s="44"/>
      <c r="F106" s="44"/>
      <c r="G106" s="44"/>
      <c r="H106" s="44"/>
    </row>
    <row r="107" spans="1:8" ht="62.25">
      <c r="A107" s="16" t="s">
        <v>76</v>
      </c>
      <c r="B107" s="35" t="s">
        <v>248</v>
      </c>
      <c r="C107" s="19" t="s">
        <v>239</v>
      </c>
      <c r="D107" s="44"/>
      <c r="E107" s="44"/>
      <c r="F107" s="44"/>
      <c r="G107" s="44"/>
      <c r="H107" s="44"/>
    </row>
    <row r="108" spans="1:8" ht="30.75">
      <c r="A108" s="16" t="s">
        <v>77</v>
      </c>
      <c r="B108" s="35" t="s">
        <v>237</v>
      </c>
      <c r="C108" s="19" t="s">
        <v>240</v>
      </c>
      <c r="D108" s="44"/>
      <c r="E108" s="44"/>
      <c r="F108" s="44"/>
      <c r="G108" s="44"/>
      <c r="H108" s="44"/>
    </row>
    <row r="109" spans="1:8" ht="15">
      <c r="A109" s="17" t="s">
        <v>32</v>
      </c>
      <c r="B109" s="45" t="s">
        <v>28</v>
      </c>
      <c r="C109" s="46"/>
      <c r="D109" s="46"/>
      <c r="E109" s="46"/>
      <c r="F109" s="46"/>
      <c r="G109" s="46"/>
      <c r="H109" s="46"/>
    </row>
    <row r="110" spans="1:8" ht="15">
      <c r="A110" s="65">
        <v>1</v>
      </c>
      <c r="B110" s="43" t="s">
        <v>257</v>
      </c>
      <c r="C110" s="19" t="s">
        <v>240</v>
      </c>
      <c r="D110" s="44">
        <v>343.557</v>
      </c>
      <c r="E110" s="44">
        <f>D110*E111*'Входные данные'!C48/10000</f>
        <v>331.8978928070397</v>
      </c>
      <c r="F110" s="44">
        <f>E110*F111*'Входные данные'!D48/10000</f>
        <v>360.3282557131307</v>
      </c>
      <c r="G110" s="44">
        <f>F110*G111*'Входные данные'!E48/10000</f>
        <v>434.8288786346452</v>
      </c>
      <c r="H110" s="44">
        <f>G110*H111*'Входные данные'!F48/10000</f>
        <v>523.9238594768449</v>
      </c>
    </row>
    <row r="111" spans="1:8" ht="30.75">
      <c r="A111" s="65"/>
      <c r="B111" s="43" t="s">
        <v>29</v>
      </c>
      <c r="C111" s="47" t="s">
        <v>18</v>
      </c>
      <c r="D111" s="44">
        <v>142.18</v>
      </c>
      <c r="E111" s="44">
        <v>91.5</v>
      </c>
      <c r="F111" s="44">
        <v>103.2</v>
      </c>
      <c r="G111" s="44">
        <v>115</v>
      </c>
      <c r="H111" s="44">
        <v>115</v>
      </c>
    </row>
    <row r="112" spans="1:8" ht="30.75">
      <c r="A112" s="14" t="s">
        <v>76</v>
      </c>
      <c r="B112" s="43" t="s">
        <v>176</v>
      </c>
      <c r="C112" s="47"/>
      <c r="D112" s="44"/>
      <c r="E112" s="44"/>
      <c r="F112" s="44"/>
      <c r="G112" s="44"/>
      <c r="H112" s="44"/>
    </row>
    <row r="113" spans="1:8" ht="30.75">
      <c r="A113" s="14" t="s">
        <v>63</v>
      </c>
      <c r="B113" s="43" t="s">
        <v>97</v>
      </c>
      <c r="C113" s="19" t="s">
        <v>240</v>
      </c>
      <c r="D113" s="44"/>
      <c r="E113" s="44"/>
      <c r="F113" s="44"/>
      <c r="G113" s="44"/>
      <c r="H113" s="44"/>
    </row>
    <row r="114" spans="1:8" ht="15">
      <c r="A114" s="14" t="s">
        <v>64</v>
      </c>
      <c r="B114" s="43" t="s">
        <v>98</v>
      </c>
      <c r="C114" s="19" t="s">
        <v>240</v>
      </c>
      <c r="D114" s="44"/>
      <c r="E114" s="44"/>
      <c r="F114" s="44"/>
      <c r="G114" s="44"/>
      <c r="H114" s="44"/>
    </row>
    <row r="115" spans="1:8" ht="15">
      <c r="A115" s="14" t="s">
        <v>65</v>
      </c>
      <c r="B115" s="43" t="s">
        <v>99</v>
      </c>
      <c r="C115" s="19" t="s">
        <v>240</v>
      </c>
      <c r="D115" s="44"/>
      <c r="E115" s="44"/>
      <c r="F115" s="44"/>
      <c r="G115" s="44"/>
      <c r="H115" s="44"/>
    </row>
    <row r="116" spans="1:8" ht="30.75">
      <c r="A116" s="14" t="s">
        <v>66</v>
      </c>
      <c r="B116" s="43" t="s">
        <v>100</v>
      </c>
      <c r="C116" s="19" t="s">
        <v>240</v>
      </c>
      <c r="D116" s="44"/>
      <c r="E116" s="44"/>
      <c r="F116" s="44"/>
      <c r="G116" s="44"/>
      <c r="H116" s="44"/>
    </row>
    <row r="117" spans="1:8" ht="46.5">
      <c r="A117" s="14" t="s">
        <v>68</v>
      </c>
      <c r="B117" s="43" t="s">
        <v>101</v>
      </c>
      <c r="C117" s="19" t="s">
        <v>240</v>
      </c>
      <c r="D117" s="44"/>
      <c r="E117" s="44"/>
      <c r="F117" s="44"/>
      <c r="G117" s="44"/>
      <c r="H117" s="44"/>
    </row>
    <row r="118" spans="1:8" ht="15">
      <c r="A118" s="14" t="s">
        <v>69</v>
      </c>
      <c r="B118" s="43" t="s">
        <v>102</v>
      </c>
      <c r="C118" s="19" t="s">
        <v>240</v>
      </c>
      <c r="D118" s="44"/>
      <c r="E118" s="44"/>
      <c r="F118" s="44"/>
      <c r="G118" s="44"/>
      <c r="H118" s="44"/>
    </row>
    <row r="119" spans="1:8" ht="30.75">
      <c r="A119" s="14" t="s">
        <v>70</v>
      </c>
      <c r="B119" s="43" t="s">
        <v>103</v>
      </c>
      <c r="C119" s="19" t="s">
        <v>240</v>
      </c>
      <c r="D119" s="44"/>
      <c r="E119" s="44"/>
      <c r="F119" s="44"/>
      <c r="G119" s="44"/>
      <c r="H119" s="44"/>
    </row>
    <row r="120" spans="1:8" ht="30.75">
      <c r="A120" s="14" t="s">
        <v>71</v>
      </c>
      <c r="B120" s="43" t="s">
        <v>104</v>
      </c>
      <c r="C120" s="19" t="s">
        <v>240</v>
      </c>
      <c r="D120" s="44"/>
      <c r="E120" s="44"/>
      <c r="F120" s="44"/>
      <c r="G120" s="44"/>
      <c r="H120" s="44"/>
    </row>
    <row r="121" spans="1:8" ht="15">
      <c r="A121" s="14" t="s">
        <v>72</v>
      </c>
      <c r="B121" s="43" t="s">
        <v>105</v>
      </c>
      <c r="C121" s="19" t="s">
        <v>240</v>
      </c>
      <c r="D121" s="44"/>
      <c r="E121" s="44"/>
      <c r="F121" s="44"/>
      <c r="G121" s="44"/>
      <c r="H121" s="44"/>
    </row>
    <row r="122" spans="1:8" ht="30.75">
      <c r="A122" s="14" t="s">
        <v>73</v>
      </c>
      <c r="B122" s="43" t="s">
        <v>106</v>
      </c>
      <c r="C122" s="19" t="s">
        <v>240</v>
      </c>
      <c r="D122" s="44"/>
      <c r="E122" s="44"/>
      <c r="F122" s="44"/>
      <c r="G122" s="44"/>
      <c r="H122" s="44"/>
    </row>
    <row r="123" spans="1:8" ht="15">
      <c r="A123" s="14" t="s">
        <v>177</v>
      </c>
      <c r="B123" s="43" t="s">
        <v>107</v>
      </c>
      <c r="C123" s="19" t="s">
        <v>240</v>
      </c>
      <c r="D123" s="44"/>
      <c r="E123" s="44"/>
      <c r="F123" s="44"/>
      <c r="G123" s="44"/>
      <c r="H123" s="44"/>
    </row>
    <row r="124" spans="1:8" ht="30.75">
      <c r="A124" s="14" t="s">
        <v>178</v>
      </c>
      <c r="B124" s="43" t="s">
        <v>108</v>
      </c>
      <c r="C124" s="19" t="s">
        <v>240</v>
      </c>
      <c r="D124" s="44"/>
      <c r="E124" s="44"/>
      <c r="F124" s="44"/>
      <c r="G124" s="44"/>
      <c r="H124" s="44"/>
    </row>
    <row r="125" spans="1:8" ht="30.75">
      <c r="A125" s="14" t="s">
        <v>179</v>
      </c>
      <c r="B125" s="43" t="s">
        <v>109</v>
      </c>
      <c r="C125" s="19" t="s">
        <v>240</v>
      </c>
      <c r="D125" s="44"/>
      <c r="E125" s="44"/>
      <c r="F125" s="44"/>
      <c r="G125" s="44"/>
      <c r="H125" s="44"/>
    </row>
    <row r="126" spans="1:8" ht="30.75">
      <c r="A126" s="14" t="s">
        <v>180</v>
      </c>
      <c r="B126" s="43" t="s">
        <v>110</v>
      </c>
      <c r="C126" s="19" t="s">
        <v>240</v>
      </c>
      <c r="D126" s="44"/>
      <c r="E126" s="44"/>
      <c r="F126" s="44"/>
      <c r="G126" s="44"/>
      <c r="H126" s="44"/>
    </row>
    <row r="127" spans="1:8" ht="46.5">
      <c r="A127" s="14" t="s">
        <v>181</v>
      </c>
      <c r="B127" s="43" t="s">
        <v>111</v>
      </c>
      <c r="C127" s="19" t="s">
        <v>240</v>
      </c>
      <c r="D127" s="44"/>
      <c r="E127" s="44"/>
      <c r="F127" s="44"/>
      <c r="G127" s="44"/>
      <c r="H127" s="44"/>
    </row>
    <row r="128" spans="1:8" ht="15">
      <c r="A128" s="14" t="s">
        <v>182</v>
      </c>
      <c r="B128" s="43" t="s">
        <v>112</v>
      </c>
      <c r="C128" s="19" t="s">
        <v>240</v>
      </c>
      <c r="D128" s="44"/>
      <c r="E128" s="44"/>
      <c r="F128" s="44"/>
      <c r="G128" s="44"/>
      <c r="H128" s="44"/>
    </row>
    <row r="129" spans="1:8" ht="30.75">
      <c r="A129" s="14" t="s">
        <v>183</v>
      </c>
      <c r="B129" s="43" t="s">
        <v>113</v>
      </c>
      <c r="C129" s="19" t="s">
        <v>240</v>
      </c>
      <c r="D129" s="44"/>
      <c r="E129" s="44"/>
      <c r="F129" s="44"/>
      <c r="G129" s="44"/>
      <c r="H129" s="44"/>
    </row>
    <row r="130" spans="1:8" ht="30.75">
      <c r="A130" s="14" t="s">
        <v>184</v>
      </c>
      <c r="B130" s="43" t="s">
        <v>114</v>
      </c>
      <c r="C130" s="19" t="s">
        <v>240</v>
      </c>
      <c r="D130" s="44"/>
      <c r="E130" s="44"/>
      <c r="F130" s="44"/>
      <c r="G130" s="44"/>
      <c r="H130" s="44"/>
    </row>
    <row r="131" spans="1:8" ht="15">
      <c r="A131" s="14" t="s">
        <v>185</v>
      </c>
      <c r="B131" s="43" t="s">
        <v>115</v>
      </c>
      <c r="C131" s="19" t="s">
        <v>240</v>
      </c>
      <c r="D131" s="44"/>
      <c r="E131" s="44"/>
      <c r="F131" s="44"/>
      <c r="G131" s="44"/>
      <c r="H131" s="44"/>
    </row>
    <row r="132" spans="1:8" ht="30.75">
      <c r="A132" s="10" t="s">
        <v>77</v>
      </c>
      <c r="B132" s="35" t="s">
        <v>159</v>
      </c>
      <c r="C132" s="19" t="s">
        <v>240</v>
      </c>
      <c r="D132" s="44">
        <f>D110</f>
        <v>343.557</v>
      </c>
      <c r="E132" s="44">
        <f>E110</f>
        <v>331.8978928070397</v>
      </c>
      <c r="F132" s="44">
        <f>F110</f>
        <v>360.3282557131307</v>
      </c>
      <c r="G132" s="44">
        <f>G110</f>
        <v>434.8288786346452</v>
      </c>
      <c r="H132" s="44">
        <f>H110</f>
        <v>523.9238594768449</v>
      </c>
    </row>
    <row r="133" spans="1:8" ht="15">
      <c r="A133" s="10" t="s">
        <v>49</v>
      </c>
      <c r="B133" s="35" t="s">
        <v>89</v>
      </c>
      <c r="C133" s="19" t="s">
        <v>240</v>
      </c>
      <c r="D133" s="44"/>
      <c r="E133" s="44"/>
      <c r="F133" s="44"/>
      <c r="G133" s="44"/>
      <c r="H133" s="44"/>
    </row>
    <row r="134" spans="1:8" ht="15">
      <c r="A134" s="10" t="s">
        <v>50</v>
      </c>
      <c r="B134" s="35" t="s">
        <v>31</v>
      </c>
      <c r="C134" s="19" t="s">
        <v>240</v>
      </c>
      <c r="D134" s="44">
        <f>D132-D133</f>
        <v>343.557</v>
      </c>
      <c r="E134" s="44">
        <f>E132-E133</f>
        <v>331.8978928070397</v>
      </c>
      <c r="F134" s="44">
        <f>F132-F133</f>
        <v>360.3282557131307</v>
      </c>
      <c r="G134" s="44">
        <f>G132-G133</f>
        <v>434.8288786346452</v>
      </c>
      <c r="H134" s="44">
        <f>H132-H133</f>
        <v>523.9238594768449</v>
      </c>
    </row>
    <row r="135" spans="1:8" ht="15">
      <c r="A135" s="18" t="s">
        <v>81</v>
      </c>
      <c r="B135" s="35" t="s">
        <v>226</v>
      </c>
      <c r="C135" s="19" t="s">
        <v>240</v>
      </c>
      <c r="D135" s="44">
        <f>D136+D137+D138</f>
        <v>276.46</v>
      </c>
      <c r="E135" s="44">
        <f>E136+E137+E138</f>
        <v>265.52</v>
      </c>
      <c r="F135" s="44">
        <f>F136+F137+F138</f>
        <v>288.24</v>
      </c>
      <c r="G135" s="44">
        <f>G136+G137+G138</f>
        <v>347.84</v>
      </c>
      <c r="H135" s="44">
        <f>H136+H137+H138</f>
        <v>419.12</v>
      </c>
    </row>
    <row r="136" spans="1:8" ht="15">
      <c r="A136" s="10" t="s">
        <v>244</v>
      </c>
      <c r="B136" s="35" t="s">
        <v>229</v>
      </c>
      <c r="C136" s="19" t="s">
        <v>240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15">
      <c r="A137" s="10" t="s">
        <v>245</v>
      </c>
      <c r="B137" s="35" t="s">
        <v>228</v>
      </c>
      <c r="C137" s="19" t="s">
        <v>240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ht="15">
      <c r="A138" s="10" t="s">
        <v>246</v>
      </c>
      <c r="B138" s="35" t="s">
        <v>227</v>
      </c>
      <c r="C138" s="19" t="s">
        <v>240</v>
      </c>
      <c r="D138" s="44">
        <v>276.46</v>
      </c>
      <c r="E138" s="44">
        <v>265.52</v>
      </c>
      <c r="F138" s="44">
        <v>288.24</v>
      </c>
      <c r="G138" s="44">
        <v>347.84</v>
      </c>
      <c r="H138" s="44">
        <v>419.12</v>
      </c>
    </row>
    <row r="139" spans="1:8" ht="15">
      <c r="A139" s="10" t="s">
        <v>243</v>
      </c>
      <c r="B139" s="35" t="s">
        <v>230</v>
      </c>
      <c r="C139" s="19" t="s">
        <v>240</v>
      </c>
      <c r="D139" s="44">
        <f>D134-D135</f>
        <v>67.09700000000004</v>
      </c>
      <c r="E139" s="44">
        <f>E134-E135</f>
        <v>66.3778928070397</v>
      </c>
      <c r="F139" s="44">
        <f>F134-F135</f>
        <v>72.0882557131307</v>
      </c>
      <c r="G139" s="44">
        <f>G134-G135</f>
        <v>86.98887863464523</v>
      </c>
      <c r="H139" s="44">
        <f>H134-H135</f>
        <v>104.80385947684488</v>
      </c>
    </row>
    <row r="140" spans="1:8" ht="30.75">
      <c r="A140" s="21" t="s">
        <v>35</v>
      </c>
      <c r="B140" s="32" t="s">
        <v>249</v>
      </c>
      <c r="C140" s="20"/>
      <c r="D140" s="20"/>
      <c r="E140" s="20"/>
      <c r="F140" s="20"/>
      <c r="G140" s="20"/>
      <c r="H140" s="20"/>
    </row>
    <row r="141" spans="1:8" ht="30.75">
      <c r="A141" s="9">
        <v>1</v>
      </c>
      <c r="B141" s="35" t="s">
        <v>252</v>
      </c>
      <c r="C141" s="19" t="s">
        <v>240</v>
      </c>
      <c r="D141" s="44">
        <f>D142+D145</f>
        <v>68.787</v>
      </c>
      <c r="E141" s="44">
        <f>E142+E145</f>
        <v>36.629</v>
      </c>
      <c r="F141" s="44">
        <f>F142+F145</f>
        <v>67.49900000000001</v>
      </c>
      <c r="G141" s="44">
        <f>G142+G145</f>
        <v>80.65540999999999</v>
      </c>
      <c r="H141" s="44">
        <f>H142+H145</f>
        <v>63.616209999999995</v>
      </c>
    </row>
    <row r="142" spans="1:8" ht="15">
      <c r="A142" s="18" t="s">
        <v>44</v>
      </c>
      <c r="B142" s="35" t="s">
        <v>37</v>
      </c>
      <c r="C142" s="19" t="s">
        <v>240</v>
      </c>
      <c r="D142" s="44">
        <f>D143+D144</f>
        <v>46.367</v>
      </c>
      <c r="E142" s="44">
        <f>E143+E144</f>
        <v>25.279</v>
      </c>
      <c r="F142" s="44">
        <f>F143+F144</f>
        <v>48.502500000000005</v>
      </c>
      <c r="G142" s="44">
        <f>G143+G144</f>
        <v>50.276399999999995</v>
      </c>
      <c r="H142" s="44">
        <f>H143+H144</f>
        <v>51.2942</v>
      </c>
    </row>
    <row r="143" spans="1:8" ht="15">
      <c r="A143" s="18" t="s">
        <v>91</v>
      </c>
      <c r="B143" s="35" t="s">
        <v>189</v>
      </c>
      <c r="C143" s="19" t="s">
        <v>240</v>
      </c>
      <c r="D143" s="44">
        <v>44.75</v>
      </c>
      <c r="E143" s="44">
        <v>24.729</v>
      </c>
      <c r="F143" s="44">
        <f>47246/1000</f>
        <v>47.246</v>
      </c>
      <c r="G143" s="44">
        <f>48967/1000</f>
        <v>48.967</v>
      </c>
      <c r="H143" s="44">
        <f>49928/1000</f>
        <v>49.928</v>
      </c>
    </row>
    <row r="144" spans="1:8" ht="15">
      <c r="A144" s="18" t="s">
        <v>67</v>
      </c>
      <c r="B144" s="35" t="s">
        <v>190</v>
      </c>
      <c r="C144" s="19" t="s">
        <v>240</v>
      </c>
      <c r="D144" s="44">
        <v>1.617</v>
      </c>
      <c r="E144" s="44">
        <v>0.55</v>
      </c>
      <c r="F144" s="44">
        <f>1256.5/1000</f>
        <v>1.2565</v>
      </c>
      <c r="G144" s="44">
        <f>1309.4/1000</f>
        <v>1.3094000000000001</v>
      </c>
      <c r="H144" s="44">
        <f>1366.2/1000</f>
        <v>1.3662</v>
      </c>
    </row>
    <row r="145" spans="1:8" ht="15">
      <c r="A145" s="18" t="s">
        <v>45</v>
      </c>
      <c r="B145" s="35" t="s">
        <v>116</v>
      </c>
      <c r="C145" s="19" t="s">
        <v>240</v>
      </c>
      <c r="D145" s="44">
        <v>22.42</v>
      </c>
      <c r="E145" s="44">
        <v>11.35</v>
      </c>
      <c r="F145" s="44">
        <f>18996.5/1000</f>
        <v>18.9965</v>
      </c>
      <c r="G145" s="44">
        <f>30379.01/1000</f>
        <v>30.379009999999997</v>
      </c>
      <c r="H145" s="44">
        <f>12322.01/1000</f>
        <v>12.32201</v>
      </c>
    </row>
    <row r="146" spans="1:8" ht="30.75">
      <c r="A146" s="10">
        <v>2</v>
      </c>
      <c r="B146" s="35" t="s">
        <v>250</v>
      </c>
      <c r="C146" s="19" t="s">
        <v>240</v>
      </c>
      <c r="D146" s="44">
        <v>67.07</v>
      </c>
      <c r="E146" s="44">
        <v>28.16</v>
      </c>
      <c r="F146" s="44">
        <f>68031.42/1000</f>
        <v>68.03142</v>
      </c>
      <c r="G146" s="44">
        <f>80973.8/1000</f>
        <v>80.9738</v>
      </c>
      <c r="H146" s="44">
        <f>64601.37/1000</f>
        <v>64.60137</v>
      </c>
    </row>
    <row r="147" spans="1:8" s="3" customFormat="1" ht="15">
      <c r="A147" s="18" t="s">
        <v>63</v>
      </c>
      <c r="B147" s="3" t="s">
        <v>256</v>
      </c>
      <c r="C147" s="19" t="s">
        <v>240</v>
      </c>
      <c r="D147" s="44">
        <v>47.45</v>
      </c>
      <c r="E147" s="44">
        <v>46.49</v>
      </c>
      <c r="F147" s="44">
        <v>54.4</v>
      </c>
      <c r="G147" s="44">
        <v>64.8</v>
      </c>
      <c r="H147" s="44">
        <v>51.68</v>
      </c>
    </row>
    <row r="148" spans="1:8" ht="30.75">
      <c r="A148" s="10">
        <v>3</v>
      </c>
      <c r="B148" s="49" t="s">
        <v>251</v>
      </c>
      <c r="C148" s="19" t="s">
        <v>240</v>
      </c>
      <c r="D148" s="44">
        <f>D141-D146</f>
        <v>1.717000000000013</v>
      </c>
      <c r="E148" s="44">
        <f>E141-E146</f>
        <v>8.468999999999998</v>
      </c>
      <c r="F148" s="44">
        <f>F141-F146</f>
        <v>-0.5324199999999877</v>
      </c>
      <c r="G148" s="44">
        <f>G141-G146</f>
        <v>-0.31839000000000794</v>
      </c>
      <c r="H148" s="44">
        <f>H141-H146</f>
        <v>-0.9851600000000076</v>
      </c>
    </row>
    <row r="149" spans="1:8" ht="15">
      <c r="A149" s="10" t="s">
        <v>78</v>
      </c>
      <c r="B149" s="35" t="s">
        <v>88</v>
      </c>
      <c r="C149" s="19" t="s">
        <v>240</v>
      </c>
      <c r="D149" s="44"/>
      <c r="E149" s="44"/>
      <c r="F149" s="44"/>
      <c r="G149" s="44"/>
      <c r="H149" s="44"/>
    </row>
    <row r="150" spans="1:8" ht="15">
      <c r="A150" s="11" t="s">
        <v>242</v>
      </c>
      <c r="B150" s="32" t="s">
        <v>38</v>
      </c>
      <c r="C150" s="20"/>
      <c r="D150" s="20"/>
      <c r="E150" s="20"/>
      <c r="F150" s="20"/>
      <c r="G150" s="20"/>
      <c r="H150" s="20"/>
    </row>
    <row r="151" spans="1:8" ht="30.75">
      <c r="A151" s="10">
        <v>1</v>
      </c>
      <c r="B151" s="35" t="s">
        <v>39</v>
      </c>
      <c r="C151" s="19" t="s">
        <v>9</v>
      </c>
      <c r="D151" s="44">
        <v>6905</v>
      </c>
      <c r="E151" s="44">
        <v>7005</v>
      </c>
      <c r="F151" s="44">
        <v>7010</v>
      </c>
      <c r="G151" s="44">
        <v>7020</v>
      </c>
      <c r="H151" s="44">
        <v>7030</v>
      </c>
    </row>
    <row r="152" spans="1:8" ht="46.5">
      <c r="A152" s="10" t="s">
        <v>76</v>
      </c>
      <c r="B152" s="35" t="s">
        <v>41</v>
      </c>
      <c r="C152" s="19" t="s">
        <v>9</v>
      </c>
      <c r="D152" s="44">
        <v>17</v>
      </c>
      <c r="E152" s="44">
        <v>127</v>
      </c>
      <c r="F152" s="44">
        <v>130</v>
      </c>
      <c r="G152" s="44">
        <v>135</v>
      </c>
      <c r="H152" s="44">
        <v>140</v>
      </c>
    </row>
    <row r="153" spans="1:8" ht="30.75">
      <c r="A153" s="10" t="s">
        <v>77</v>
      </c>
      <c r="B153" s="35" t="s">
        <v>40</v>
      </c>
      <c r="C153" s="19" t="s">
        <v>7</v>
      </c>
      <c r="D153" s="44">
        <v>0.2</v>
      </c>
      <c r="E153" s="44">
        <v>1.5</v>
      </c>
      <c r="F153" s="44">
        <v>1.53</v>
      </c>
      <c r="G153" s="44">
        <v>1.6</v>
      </c>
      <c r="H153" s="44">
        <v>1.7</v>
      </c>
    </row>
    <row r="154" spans="1:8" ht="46.5">
      <c r="A154" s="10" t="s">
        <v>78</v>
      </c>
      <c r="B154" s="35" t="s">
        <v>42</v>
      </c>
      <c r="C154" s="19" t="s">
        <v>43</v>
      </c>
      <c r="D154" s="44" t="s">
        <v>263</v>
      </c>
      <c r="E154" s="44" t="s">
        <v>263</v>
      </c>
      <c r="F154" s="44" t="s">
        <v>263</v>
      </c>
      <c r="G154" s="44" t="s">
        <v>263</v>
      </c>
      <c r="H154" s="44" t="s">
        <v>263</v>
      </c>
    </row>
    <row r="155" spans="1:256" s="13" customFormat="1" ht="30.75">
      <c r="A155" s="9" t="s">
        <v>79</v>
      </c>
      <c r="B155" s="35" t="s">
        <v>117</v>
      </c>
      <c r="C155" s="19" t="s">
        <v>9</v>
      </c>
      <c r="D155" s="44">
        <v>2781</v>
      </c>
      <c r="E155" s="44">
        <v>2787</v>
      </c>
      <c r="F155" s="44">
        <v>2790</v>
      </c>
      <c r="G155" s="44">
        <v>2795</v>
      </c>
      <c r="H155" s="44">
        <v>2800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3" customFormat="1" ht="24" customHeight="1">
      <c r="A156" s="64" t="s">
        <v>84</v>
      </c>
      <c r="B156" s="61" t="s">
        <v>187</v>
      </c>
      <c r="C156" s="19" t="s">
        <v>162</v>
      </c>
      <c r="D156" s="44">
        <v>61583</v>
      </c>
      <c r="E156" s="54">
        <v>62617.8</v>
      </c>
      <c r="F156" s="44">
        <v>65122.51</v>
      </c>
      <c r="G156" s="44">
        <v>67727.4</v>
      </c>
      <c r="H156" s="44">
        <v>70436.5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3" customFormat="1" ht="28.5" customHeight="1">
      <c r="A157" s="64"/>
      <c r="B157" s="61"/>
      <c r="C157" s="19" t="s">
        <v>19</v>
      </c>
      <c r="D157" s="44">
        <v>106.9</v>
      </c>
      <c r="E157" s="44">
        <f>E156/D156*100</f>
        <v>101.68033385837</v>
      </c>
      <c r="F157" s="44">
        <f>F156/E156*100</f>
        <v>103.99999680602001</v>
      </c>
      <c r="G157" s="44">
        <f>G156/F156*100</f>
        <v>103.99998403009955</v>
      </c>
      <c r="H157" s="44">
        <f>H156/G156*100</f>
        <v>104.00000590602917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3" customFormat="1" ht="30.75">
      <c r="A158" s="14" t="s">
        <v>85</v>
      </c>
      <c r="B158" s="43" t="s">
        <v>188</v>
      </c>
      <c r="C158" s="47" t="s">
        <v>240</v>
      </c>
      <c r="D158" s="44">
        <f>D156*D155*12/1000000</f>
        <v>2055.147876</v>
      </c>
      <c r="E158" s="44">
        <f>E156*E155*12/1000000</f>
        <v>2094.1897031999997</v>
      </c>
      <c r="F158" s="44">
        <f>F156*F155*12/1000000</f>
        <v>2180.3016348</v>
      </c>
      <c r="G158" s="44">
        <f>G156*G155*12/1000000</f>
        <v>2271.5769959999993</v>
      </c>
      <c r="H158" s="44">
        <f>H156*H155*12/1000000</f>
        <v>2366.6664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</sheetData>
  <sheetProtection/>
  <mergeCells count="49">
    <mergeCell ref="A47:A48"/>
    <mergeCell ref="A43:A44"/>
    <mergeCell ref="A49:A50"/>
    <mergeCell ref="A51:A52"/>
    <mergeCell ref="A53:A54"/>
    <mergeCell ref="A1:H1"/>
    <mergeCell ref="A2:H2"/>
    <mergeCell ref="A4:A5"/>
    <mergeCell ref="B4:B5"/>
    <mergeCell ref="F4:H4"/>
    <mergeCell ref="C4:C5"/>
    <mergeCell ref="A65:A66"/>
    <mergeCell ref="A67:A68"/>
    <mergeCell ref="A69:A70"/>
    <mergeCell ref="A99:A100"/>
    <mergeCell ref="A101:A102"/>
    <mergeCell ref="A89:A90"/>
    <mergeCell ref="A77:A78"/>
    <mergeCell ref="A86:A87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rowBreaks count="3" manualBreakCount="3">
    <brk id="38" max="7" man="1"/>
    <brk id="70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keywords/>
  <dc:description/>
  <cp:lastModifiedBy/>
  <dcterms:created xsi:type="dcterms:W3CDTF">2006-09-28T05:33:49Z</dcterms:created>
  <dcterms:modified xsi:type="dcterms:W3CDTF">2020-09-28T10:51:46Z</dcterms:modified>
  <cp:category/>
  <cp:version/>
  <cp:contentType/>
  <cp:contentStatus/>
</cp:coreProperties>
</file>